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rjansingh/Downloads/"/>
    </mc:Choice>
  </mc:AlternateContent>
  <xr:revisionPtr revIDLastSave="0" documentId="13_ncr:1_{B5292A61-AABF-CE4C-9FA4-748C2F2DB1C1}" xr6:coauthVersionLast="47" xr6:coauthVersionMax="47" xr10:uidLastSave="{00000000-0000-0000-0000-000000000000}"/>
  <bookViews>
    <workbookView xWindow="160" yWindow="940" windowWidth="28260" windowHeight="19400" activeTab="6" xr2:uid="{8F75B84E-5E1F-46BB-BFAD-6B8BA952CF9D}"/>
  </bookViews>
  <sheets>
    <sheet name="Cover" sheetId="12" r:id="rId1"/>
    <sheet name="Financial Model" sheetId="4" r:id="rId2"/>
    <sheet name="Scenario Summary 1" sheetId="16" r:id="rId3"/>
    <sheet name="Valuation" sheetId="10" r:id="rId4"/>
    <sheet name="Scenario Summary 2" sheetId="17" r:id="rId5"/>
    <sheet name="Scenario Summary 3" sheetId="18" r:id="rId6"/>
    <sheet name="Ratios" sheetId="14" r:id="rId7"/>
    <sheet name="Relative" sheetId="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_FDS_HYPERLINK_TOGGLE_STATE__" hidden="1">"ON"</definedName>
    <definedName name="__FDS_UNIQUE_RANGE_ID_GENERATOR_COUNTER">3</definedName>
    <definedName name="__IntlFixup" hidden="1">TRUE</definedName>
    <definedName name="_1__123Graph_ACHART_1A" hidden="1">[1]Prattmodel!$A$85:$N$85</definedName>
    <definedName name="_1__FDSAUDITLINK__" hidden="1">{"fdsup://directions/FAT Viewer?action=UPDATE&amp;creator=factset&amp;DYN_ARGS=TRUE&amp;DOC_NAME=FAT:FQL_AUDITING_CLIENT_TEMPLATE.FAT&amp;display_string=Audit&amp;VAR:KEY=CRGJOXSDUH&amp;VAR:QUERY=RkZfRU5UUlBSX1ZBTF9FQklUREFfT1BFUihDQUwsMCk=&amp;WINDOW=FIRST_POPUP&amp;HEIGHT=450&amp;WIDTH=450&amp;","START_MAXIMIZED=FALSE&amp;VAR:CALENDAR=FIVEDAY&amp;VAR:SYMBOL=598061&amp;VAR:INDEX=0"}</definedName>
    <definedName name="_10__FDSAUDITLINK__" hidden="1">{"fdsup://directions/FAT Viewer?action=UPDATE&amp;creator=factset&amp;DYN_ARGS=TRUE&amp;DOC_NAME=FAT:FQL_AUDITING_CLIENT_TEMPLATE.FAT&amp;display_string=Audit&amp;VAR:KEY=QLEHQXGXGP&amp;VAR:QUERY=RkZfRU5UUlBSX1ZBTF9FQklUREFfT1BFUihDQUwsMCk=&amp;WINDOW=FIRST_POPUP&amp;HEIGHT=450&amp;WIDTH=450&amp;","START_MAXIMIZED=FALSE&amp;VAR:CALENDAR=FIVEDAY&amp;VAR:SYMBOL=579994&amp;VAR:INDEX=0"}</definedName>
    <definedName name="_11__FDSAUDITLINK__" hidden="1">{"fdsup://directions/FAT Viewer?action=UPDATE&amp;creator=factset&amp;DYN_ARGS=TRUE&amp;DOC_NAME=FAT:FQL_AUDITING_CLIENT_TEMPLATE.FAT&amp;display_string=Audit&amp;VAR:KEY=UDYLKXIVSH&amp;VAR:QUERY=RkZfRU5UUlBSX1ZBTF9FQklUREFfT1BFUihDQUwsMCk=&amp;WINDOW=FIRST_POPUP&amp;HEIGHT=450&amp;WIDTH=450&amp;","START_MAXIMIZED=FALSE&amp;VAR:CALENDAR=FIVEDAY&amp;VAR:SYMBOL=57978020&amp;VAR:INDEX=0"}</definedName>
    <definedName name="_12__FDSAUDITLINK__" hidden="1">{"fdsup://directions/FAT Viewer?action=UPDATE&amp;creator=factset&amp;DYN_ARGS=TRUE&amp;DOC_NAME=FAT:FQL_AUDITING_CLIENT_TEMPLATE.FAT&amp;display_string=Audit&amp;VAR:KEY=ORABQZAVUJ&amp;VAR:QUERY=RkZfRU5UUlBSX1ZBTF9FQklUREFfT1BFUihDQUwsMCk=&amp;WINDOW=FIRST_POPUP&amp;HEIGHT=450&amp;WIDTH=450&amp;","START_MAXIMIZED=FALSE&amp;VAR:CALENDAR=FIVEDAY&amp;VAR:SYMBOL=B573M1&amp;VAR:INDEX=0"}</definedName>
    <definedName name="_13__FDSAUDITLINK__" hidden="1">{"fdsup://directions/FAT Viewer?action=UPDATE&amp;creator=factset&amp;DYN_ARGS=TRUE&amp;DOC_NAME=FAT:FQL_AUDITING_CLIENT_TEMPLATE.FAT&amp;display_string=Audit&amp;VAR:KEY=KXILWJQBGH&amp;VAR:QUERY=RkZfRU5UUlBSX1ZBTF9FQklUREFfT1BFUihDQUwsMCk=&amp;WINDOW=FIRST_POPUP&amp;HEIGHT=450&amp;WIDTH=450&amp;","START_MAXIMIZED=FALSE&amp;VAR:CALENDAR=FIVEDAY&amp;VAR:SYMBOL=465853&amp;VAR:INDEX=0"}</definedName>
    <definedName name="_14__FDSAUDITLINK__" hidden="1">{"fdsup://directions/FAT Viewer?action=UPDATE&amp;creator=factset&amp;DYN_ARGS=TRUE&amp;DOC_NAME=FAT:FQL_AUDITING_CLIENT_TEMPLATE.FAT&amp;display_string=Audit&amp;VAR:KEY=EDQZABILYX&amp;VAR:QUERY=RkZfRU5UUlBSX1ZBTF9FQklUREFfT1BFUihDQUwsMCk=&amp;WINDOW=FIRST_POPUP&amp;HEIGHT=450&amp;WIDTH=450&amp;","START_MAXIMIZED=FALSE&amp;VAR:CALENDAR=FIVEDAY&amp;VAR:SYMBOL=B0HZL9&amp;VAR:INDEX=0"}</definedName>
    <definedName name="_15__FDSAUDITLINK__" hidden="1">{"fdsup://directions/FAT Viewer?action=UPDATE&amp;creator=factset&amp;DYN_ARGS=TRUE&amp;DOC_NAME=FAT:FQL_AUDITING_CLIENT_TEMPLATE.FAT&amp;display_string=Audit&amp;VAR:KEY=YVSFCNKBCZ&amp;VAR:QUERY=RkZfRU5UUlBSX1ZBTF9FQklUREFfT1BFUihDQUwsMCk=&amp;WINDOW=FIRST_POPUP&amp;HEIGHT=450&amp;WIDTH=450&amp;","START_MAXIMIZED=FALSE&amp;VAR:CALENDAR=FIVEDAY&amp;VAR:SYMBOL=B1JB4K&amp;VAR:INDEX=0"}</definedName>
    <definedName name="_16__FDSAUDITLINK__" hidden="1">{"fdsup://directions/FAT Viewer?action=UPDATE&amp;creator=factset&amp;DYN_ARGS=TRUE&amp;DOC_NAME=FAT:FQL_AUDITING_CLIENT_TEMPLATE.FAT&amp;display_string=Audit&amp;VAR:KEY=SLQBYZQLKL&amp;VAR:QUERY=RkZfRU5UUlBSX1ZBTF9FQklUREFfT1BFUihDQUwsMCk=&amp;WINDOW=FIRST_POPUP&amp;HEIGHT=450&amp;WIDTH=450&amp;","START_MAXIMIZED=FALSE&amp;VAR:CALENDAR=FIVEDAY&amp;VAR:SYMBOL=45950610&amp;VAR:INDEX=0"}</definedName>
    <definedName name="_17__FDSAUDITLINK__" hidden="1">{"fdsup://directions/FAT Viewer?action=UPDATE&amp;creator=factset&amp;DYN_ARGS=TRUE&amp;DOC_NAME=FAT:FQL_AUDITING_CLIENT_TEMPLATE.FAT&amp;display_string=Audit&amp;VAR:KEY=OHWVAPSLEB&amp;VAR:QUERY=RkZfRU5UUlBSX1ZBTF9FQklUREFfT1BFUihDQUwsMCk=&amp;WINDOW=FIRST_POPUP&amp;HEIGHT=450&amp;WIDTH=450&amp;","START_MAXIMIZED=FALSE&amp;VAR:CALENDAR=FIVEDAY&amp;VAR:SYMBOL=023188&amp;VAR:INDEX=0"}</definedName>
    <definedName name="_18__FDSAUDITLINK__" hidden="1">{"fdsup://directions/FAT Viewer?action=UPDATE&amp;creator=factset&amp;DYN_ARGS=TRUE&amp;DOC_NAME=FAT:FQL_AUDITING_CLIENT_TEMPLATE.FAT&amp;display_string=Audit&amp;VAR:KEY=CRGJOXSDUH&amp;VAR:QUERY=RkZfRU5UUlBSX1ZBTF9FQklUREFfT1BFUihDQUwsMCk=&amp;WINDOW=FIRST_POPUP&amp;HEIGHT=450&amp;WIDTH=450&amp;","START_MAXIMIZED=FALSE&amp;VAR:CALENDAR=FIVEDAY&amp;VAR:SYMBOL=598061&amp;VAR:INDEX=0"}</definedName>
    <definedName name="_19__FDSAUDITLINK__" hidden="1">{"fdsup://directions/FAT Viewer?action=UPDATE&amp;creator=factset&amp;DYN_ARGS=TRUE&amp;DOC_NAME=FAT:FQL_AUDITING_CLIENT_TEMPLATE.FAT&amp;display_string=Audit&amp;VAR:KEY=CRGJOXSDUH&amp;VAR:QUERY=RkZfRU5UUlBSX1ZBTF9FQklUREFfT1BFUihDQUwsMCk=&amp;WINDOW=FIRST_POPUP&amp;HEIGHT=450&amp;WIDTH=450&amp;","START_MAXIMIZED=FALSE&amp;VAR:CALENDAR=FIVEDAY&amp;VAR:SYMBOL=598061&amp;VAR:INDEX=0"}</definedName>
    <definedName name="_2__FDSAUDITLINK__" hidden="1">{"fdsup://directions/FAT Viewer?action=UPDATE&amp;creator=factset&amp;DYN_ARGS=TRUE&amp;DOC_NAME=FAT:FQL_AUDITING_CLIENT_TEMPLATE.FAT&amp;display_string=Audit&amp;VAR:KEY=CRGJOXSDUH&amp;VAR:QUERY=RkZfRU5UUlBSX1ZBTF9FQklUREFfT1BFUihDQUwsMCk=&amp;WINDOW=FIRST_POPUP&amp;HEIGHT=450&amp;WIDTH=450&amp;","START_MAXIMIZED=FALSE&amp;VAR:CALENDAR=FIVEDAY&amp;VAR:SYMBOL=598061&amp;VAR:INDEX=0"}</definedName>
    <definedName name="_20__FDSAUDITLINK__" hidden="1">{"fdsup://directions/FAT Viewer?action=UPDATE&amp;creator=factset&amp;DYN_ARGS=TRUE&amp;DOC_NAME=FAT:FQL_AUDITING_CLIENT_TEMPLATE.FAT&amp;display_string=Audit&amp;VAR:KEY=CRGJOXSDUH&amp;VAR:QUERY=RkZfRU5UUlBSX1ZBTF9FQklUREFfT1BFUihDQUwsMCk=&amp;WINDOW=FIRST_POPUP&amp;HEIGHT=450&amp;WIDTH=450&amp;","START_MAXIMIZED=FALSE&amp;VAR:CALENDAR=FIVEDAY&amp;VAR:SYMBOL=598061&amp;VAR:INDEX=0"}</definedName>
    <definedName name="_21__FDSAUDITLINK__" hidden="1">{"fdsup://directions/FAT Viewer?action=UPDATE&amp;creator=factset&amp;DYN_ARGS=TRUE&amp;DOC_NAME=FAT:FQL_AUDITING_CLIENT_TEMPLATE.FAT&amp;display_string=Audit&amp;VAR:KEY=SLQBYZQLKL&amp;VAR:QUERY=RkZfRU5UUlBSX1ZBTF9FQklUREFfT1BFUihDQUwsMCk=&amp;WINDOW=FIRST_POPUP&amp;HEIGHT=450&amp;WIDTH=450&amp;","START_MAXIMIZED=FALSE&amp;VAR:CALENDAR=FIVEDAY&amp;VAR:SYMBOL=45950610&amp;VAR:INDEX=0"}</definedName>
    <definedName name="_22__FDSAUDITLINK__" hidden="1">{"fdsup://directions/FAT Viewer?action=UPDATE&amp;creator=factset&amp;DYN_ARGS=TRUE&amp;DOC_NAME=FAT:FQL_AUDITING_CLIENT_TEMPLATE.FAT&amp;display_string=Audit&amp;VAR:KEY=YVSFCNKBCZ&amp;VAR:QUERY=RkZfRU5UUlBSX1ZBTF9FQklUREFfT1BFUihDQUwsMCk=&amp;WINDOW=FIRST_POPUP&amp;HEIGHT=450&amp;WIDTH=450&amp;","START_MAXIMIZED=FALSE&amp;VAR:CALENDAR=FIVEDAY&amp;VAR:SYMBOL=B1JB4K&amp;VAR:INDEX=0"}</definedName>
    <definedName name="_23__FDSAUDITLINK__" hidden="1">{"fdsup://directions/FAT Viewer?action=UPDATE&amp;creator=factset&amp;DYN_ARGS=TRUE&amp;DOC_NAME=FAT:FQL_AUDITING_CLIENT_TEMPLATE.FAT&amp;display_string=Audit&amp;VAR:KEY=EDQZABILYX&amp;VAR:QUERY=RkZfRU5UUlBSX1ZBTF9FQklUREFfT1BFUihDQUwsMCk=&amp;WINDOW=FIRST_POPUP&amp;HEIGHT=450&amp;WIDTH=450&amp;","START_MAXIMIZED=FALSE&amp;VAR:CALENDAR=FIVEDAY&amp;VAR:SYMBOL=B0HZL9&amp;VAR:INDEX=0"}</definedName>
    <definedName name="_24__FDSAUDITLINK__" hidden="1">{"fdsup://directions/FAT Viewer?action=UPDATE&amp;creator=factset&amp;DYN_ARGS=TRUE&amp;DOC_NAME=FAT:FQL_AUDITING_CLIENT_TEMPLATE.FAT&amp;display_string=Audit&amp;VAR:KEY=KXILWJQBGH&amp;VAR:QUERY=RkZfRU5UUlBSX1ZBTF9FQklUREFfT1BFUihDQUwsMCk=&amp;WINDOW=FIRST_POPUP&amp;HEIGHT=450&amp;WIDTH=450&amp;","START_MAXIMIZED=FALSE&amp;VAR:CALENDAR=FIVEDAY&amp;VAR:SYMBOL=465853&amp;VAR:INDEX=0"}</definedName>
    <definedName name="_25__FDSAUDITLINK__" hidden="1">{"fdsup://directions/FAT Viewer?action=UPDATE&amp;creator=factset&amp;DYN_ARGS=TRUE&amp;DOC_NAME=FAT:FQL_AUDITING_CLIENT_TEMPLATE.FAT&amp;display_string=Audit&amp;VAR:KEY=UDYLKXIVSH&amp;VAR:QUERY=RkZfRU5UUlBSX1ZBTF9FQklUREFfT1BFUihDQUwsMCk=&amp;WINDOW=FIRST_POPUP&amp;HEIGHT=450&amp;WIDTH=450&amp;","START_MAXIMIZED=FALSE&amp;VAR:CALENDAR=FIVEDAY&amp;VAR:SYMBOL=57978020&amp;VAR:INDEX=0"}</definedName>
    <definedName name="_26__FDSAUDITLINK__" hidden="1">{"fdsup://directions/FAT Viewer?action=UPDATE&amp;creator=factset&amp;DYN_ARGS=TRUE&amp;DOC_NAME=FAT:FQL_AUDITING_CLIENT_TEMPLATE.FAT&amp;display_string=Audit&amp;VAR:KEY=QLEHQXGXGP&amp;VAR:QUERY=RkZfRU5UUlBSX1ZBTF9FQklUREFfT1BFUihDQUwsMCk=&amp;WINDOW=FIRST_POPUP&amp;HEIGHT=450&amp;WIDTH=450&amp;","START_MAXIMIZED=FALSE&amp;VAR:CALENDAR=FIVEDAY&amp;VAR:SYMBOL=579994&amp;VAR:INDEX=0"}</definedName>
    <definedName name="_27__FDSAUDITLINK__" hidden="1">{"fdsup://directions/FAT Viewer?action=UPDATE&amp;creator=factset&amp;DYN_ARGS=TRUE&amp;DOC_NAME=FAT:FQL_AUDITING_CLIENT_TEMPLATE.FAT&amp;display_string=Audit&amp;VAR:KEY=IPYNMDULGB&amp;VAR:QUERY=RkZfRU5UUlBSX1ZBTF9FQklUREFfT1BFUihDQUwsMCk=&amp;WINDOW=FIRST_POPUP&amp;HEIGHT=450&amp;WIDTH=450&amp;","START_MAXIMIZED=FALSE&amp;VAR:CALENDAR=FIVEDAY&amp;VAR:SYMBOL=81725T10&amp;VAR:INDEX=0"}</definedName>
    <definedName name="_28__FDSAUDITLINK__" hidden="1">{"fdsup://directions/FAT Viewer?action=UPDATE&amp;creator=factset&amp;DYN_ARGS=TRUE&amp;DOC_NAME=FAT:FQL_AUDITING_CLIENT_TEMPLATE.FAT&amp;display_string=Audit&amp;VAR:KEY=AXOTKZILYJ&amp;VAR:QUERY=RkZfRU5UUlBSX1ZBTF9FQklUREFfT1BFUihDQUwsMCk=&amp;WINDOW=FIRST_POPUP&amp;HEIGHT=450&amp;WIDTH=450&amp;","START_MAXIMIZED=FALSE&amp;VAR:CALENDAR=FIVEDAY&amp;VAR:SYMBOL=489957&amp;VAR:INDEX=0"}</definedName>
    <definedName name="_29__FDSAUDITLINK__" hidden="1">{"fdsup://directions/FAT Viewer?action=UPDATE&amp;creator=factset&amp;DYN_ARGS=TRUE&amp;DOC_NAME=FAT:FQL_AUDITING_CLIENT_TEMPLATE.FAT&amp;display_string=Audit&amp;VAR:KEY=GRMHSLGPST&amp;VAR:QUERY=RkZfRU5UUlBSX1ZBTF9FQklUREFfT1BFUihDQUwsMCk=&amp;WINDOW=FIRST_POPUP&amp;HEIGHT=450&amp;WIDTH=450&amp;","START_MAXIMIZED=FALSE&amp;VAR:CALENDAR=FIVEDAY&amp;VAR:SYMBOL=405862&amp;VAR:INDEX=0"}</definedName>
    <definedName name="_3__123Graph_BCHART_1A" hidden="1">[1]Prattmodel!$A$87:$N$87</definedName>
    <definedName name="_3__FDSAUDITLINK__" hidden="1">{"fdsup://directions/FAT Viewer?action=UPDATE&amp;creator=factset&amp;DYN_ARGS=TRUE&amp;DOC_NAME=FAT:FQL_AUDITING_CLIENT_TEMPLATE.FAT&amp;display_string=Audit&amp;VAR:KEY=EFEDQHKNWF&amp;VAR:QUERY=RkZfRU5UUlBSX1ZBTF9FQklUREFfT1BFUihDQUwsMCk=&amp;WINDOW=FIRST_POPUP&amp;HEIGHT=450&amp;WIDTH=450&amp;","START_MAXIMIZED=FALSE&amp;VAR:CALENDAR=FIVEDAY&amp;VAR:SYMBOL=501383&amp;VAR:INDEX=0"}</definedName>
    <definedName name="_30__FDSAUDITLINK__" hidden="1">{"fdsup://directions/FAT Viewer?action=UPDATE&amp;creator=factset&amp;DYN_ARGS=TRUE&amp;DOC_NAME=FAT:FQL_AUDITING_CLIENT_TEMPLATE.FAT&amp;display_string=Audit&amp;VAR:KEY=WPCDIZSBMT&amp;VAR:QUERY=RkZfRU5UUlBSX1ZBTF9FQklUREFfT1BFUihDQUwsMCk=&amp;WINDOW=FIRST_POPUP&amp;HEIGHT=450&amp;WIDTH=450&amp;","START_MAXIMIZED=FALSE&amp;VAR:CALENDAR=FIVEDAY&amp;VAR:SYMBOL=025028&amp;VAR:INDEX=0"}</definedName>
    <definedName name="_31__FDSAUDITLINK__" hidden="1">{"fdsup://directions/FAT Viewer?action=UPDATE&amp;creator=factset&amp;DYN_ARGS=TRUE&amp;DOC_NAME=FAT:FQL_AUDITING_CLIENT_TEMPLATE.FAT&amp;display_string=Audit&amp;VAR:KEY=OHWVAPSLEB&amp;VAR:QUERY=RkZfRU5UUlBSX1ZBTF9FQklUREFfT1BFUihDQUwsMCk=&amp;WINDOW=FIRST_POPUP&amp;HEIGHT=450&amp;WIDTH=450&amp;","START_MAXIMIZED=FALSE&amp;VAR:CALENDAR=FIVEDAY&amp;VAR:SYMBOL=023188&amp;VAR:INDEX=0"}</definedName>
    <definedName name="_32__FDSAUDITLINK__" hidden="1">{"fdsup://directions/FAT Viewer?action=UPDATE&amp;creator=factset&amp;DYN_ARGS=TRUE&amp;DOC_NAME=FAT:FQL_AUDITING_CLIENT_TEMPLATE.FAT&amp;display_string=Audit&amp;VAR:KEY=URIFSZWTGL&amp;VAR:QUERY=RkZfRU5UUlBSX1ZBTF9FQklUREFfT1BFUihDQUwsMCk=&amp;WINDOW=FIRST_POPUP&amp;HEIGHT=450&amp;WIDTH=450&amp;","START_MAXIMIZED=FALSE&amp;VAR:CALENDAR=FIVEDAY&amp;VAR:SYMBOL=B01QLV&amp;VAR:INDEX=0"}</definedName>
    <definedName name="_33__FDSAUDITLINK__" hidden="1">{"fdsup://directions/FAT Viewer?action=UPDATE&amp;creator=factset&amp;DYN_ARGS=TRUE&amp;DOC_NAME=FAT:FQL_AUDITING_CLIENT_TEMPLATE.FAT&amp;display_string=Audit&amp;VAR:KEY=EFEDQHKNWF&amp;VAR:QUERY=RkZfRU5UUlBSX1ZBTF9FQklUREFfT1BFUihDQUwsMCk=&amp;WINDOW=FIRST_POPUP&amp;HEIGHT=450&amp;WIDTH=450&amp;","START_MAXIMIZED=FALSE&amp;VAR:CALENDAR=FIVEDAY&amp;VAR:SYMBOL=501383&amp;VAR:INDEX=0"}</definedName>
    <definedName name="_34__FDSAUDITLINK__" hidden="1">{"fdsup://directions/FAT Viewer?action=UPDATE&amp;creator=factset&amp;DYN_ARGS=TRUE&amp;DOC_NAME=FAT:FQL_AUDITING_CLIENT_TEMPLATE.FAT&amp;display_string=Audit&amp;VAR:KEY=BAPELGTKBS&amp;VAR:QUERY=RkZfRU5UUlBSX1ZBTF9FQklUREFfT1BFUihDQUwsMCk=&amp;WINDOW=FIRST_POPUP&amp;HEIGHT=450&amp;WIDTH=450&amp;","START_MAXIMIZED=FALSE&amp;VAR:CALENDAR=FIVEDAY&amp;VAR:SYMBOL=405862&amp;VAR:INDEX=0"}</definedName>
    <definedName name="_35__FDSAUDITLINK__" hidden="1">{"fdsup://directions/FAT Viewer?action=UPDATE&amp;creator=factset&amp;DYN_ARGS=TRUE&amp;DOC_NAME=FAT:FQL_AUDITING_CLIENT_TEMPLATE.FAT&amp;display_string=Audit&amp;VAR:KEY=LOHGRSHQHY&amp;VAR:QUERY=RkZfRU5UUlBSX1ZBTF9FQklUREFfT1BFUihDQUwsMCk=&amp;WINDOW=FIRST_POPUP&amp;HEIGHT=450&amp;WIDTH=450&amp;","START_MAXIMIZED=FALSE&amp;VAR:CALENDAR=FIVEDAY&amp;VAR:SYMBOL=489957&amp;VAR:INDEX=0"}</definedName>
    <definedName name="_36__FDSAUDITLINK__" hidden="1">{"fdsup://directions/FAT Viewer?action=UPDATE&amp;creator=factset&amp;DYN_ARGS=TRUE&amp;DOC_NAME=FAT:FQL_AUDITING_CLIENT_TEMPLATE.FAT&amp;display_string=Audit&amp;VAR:KEY=RWJYJERYRM&amp;VAR:QUERY=RkZfRU5UUlBSX1ZBTF9FQklUREFfT1BFUihDQUwsMCk=&amp;WINDOW=FIRST_POPUP&amp;HEIGHT=450&amp;WIDTH=450&amp;","START_MAXIMIZED=FALSE&amp;VAR:CALENDAR=FIVEDAY&amp;VAR:SYMBOL=81725T10&amp;VAR:INDEX=0"}</definedName>
    <definedName name="_37__FDSAUDITLINK__" hidden="1">{"fdsup://directions/FAT Viewer?action=UPDATE&amp;creator=factset&amp;DYN_ARGS=TRUE&amp;DOC_NAME=FAT:FQL_AUDITING_CLIENT_TEMPLATE.FAT&amp;display_string=Audit&amp;VAR:KEY=ZQLAZQRWJA&amp;VAR:QUERY=RkZfRU5UUlBSX1ZBTF9FQklUREFfT1BFUihDQUwsMCk=&amp;WINDOW=FIRST_POPUP&amp;HEIGHT=450&amp;WIDTH=450&amp;","START_MAXIMIZED=FALSE&amp;VAR:CALENDAR=FIVEDAY&amp;VAR:SYMBOL=579994&amp;VAR:INDEX=0"}</definedName>
    <definedName name="_38__FDSAUDITLINK__" hidden="1">{"fdsup://directions/FAT Viewer?action=UPDATE&amp;creator=factset&amp;DYN_ARGS=TRUE&amp;DOC_NAME=FAT:FQL_AUDITING_CLIENT_TEMPLATE.FAT&amp;display_string=Audit&amp;VAR:KEY=TGBMNMBGLU&amp;VAR:QUERY=RkZfRU5UUlBSX1ZBTF9FQklUREFfT1BFUihDQUwsMCk=&amp;WINDOW=FIRST_POPUP&amp;HEIGHT=450&amp;WIDTH=450&amp;","START_MAXIMIZED=FALSE&amp;VAR:CALENDAR=FIVEDAY&amp;VAR:SYMBOL=57978020&amp;VAR:INDEX=0"}</definedName>
    <definedName name="_39__FDSAUDITLINK__" hidden="1">{"fdsup://directions/FAT Viewer?action=UPDATE&amp;creator=factset&amp;DYN_ARGS=TRUE&amp;DOC_NAME=FAT:FQL_AUDITING_CLIENT_TEMPLATE.FAT&amp;display_string=Audit&amp;VAR:KEY=JSBOLCJQFG&amp;VAR:QUERY=RkZfRU5UUlBSX1ZBTF9FQklUREFfT1BFUihDQUwsMCk=&amp;WINDOW=FIRST_POPUP&amp;HEIGHT=450&amp;WIDTH=450&amp;","START_MAXIMIZED=FALSE&amp;VAR:CALENDAR=FIVEDAY&amp;VAR:SYMBOL=B573M1&amp;VAR:INDEX=0"}</definedName>
    <definedName name="_4__FDSAUDITLINK__" hidden="1">{"fdsup://directions/FAT Viewer?action=UPDATE&amp;creator=factset&amp;DYN_ARGS=TRUE&amp;DOC_NAME=FAT:FQL_AUDITING_CLIENT_TEMPLATE.FAT&amp;display_string=Audit&amp;VAR:KEY=URIFSZWTGL&amp;VAR:QUERY=RkZfRU5UUlBSX1ZBTF9FQklUREFfT1BFUihDQUwsMCk=&amp;WINDOW=FIRST_POPUP&amp;HEIGHT=450&amp;WIDTH=450&amp;","START_MAXIMIZED=FALSE&amp;VAR:CALENDAR=FIVEDAY&amp;VAR:SYMBOL=B01QLV&amp;VAR:INDEX=0"}</definedName>
    <definedName name="_40__FDSAUDITLINK__" hidden="1">{"fdsup://directions/FAT Viewer?action=UPDATE&amp;creator=factset&amp;DYN_ARGS=TRUE&amp;DOC_NAME=FAT:FQL_AUDITING_CLIENT_TEMPLATE.FAT&amp;display_string=Audit&amp;VAR:KEY=PEBUTEZSXG&amp;VAR:QUERY=RkZfRU5UUlBSX1ZBTF9FQklUREFfT1BFUihDQUwsMCk=&amp;WINDOW=FIRST_POPUP&amp;HEIGHT=450&amp;WIDTH=450&amp;","START_MAXIMIZED=FALSE&amp;VAR:CALENDAR=FIVEDAY&amp;VAR:SYMBOL=B798FW&amp;VAR:INDEX=0"}</definedName>
    <definedName name="_41__FDSAUDITLINK__" hidden="1">{"fdsup://directions/FAT Viewer?action=UPDATE&amp;creator=factset&amp;DYN_ARGS=TRUE&amp;DOC_NAME=FAT:FQL_AUDITING_CLIENT_TEMPLATE.FAT&amp;display_string=Audit&amp;VAR:KEY=LYHCJYLQBK&amp;VAR:QUERY=RkZfRU5UUlBSX1ZBTF9FQklUREFfT1BFUihDQUwsMCk=&amp;WINDOW=FIRST_POPUP&amp;HEIGHT=450&amp;WIDTH=450&amp;","START_MAXIMIZED=FALSE&amp;VAR:CALENDAR=FIVEDAY&amp;VAR:SYMBOL=B0HZL9&amp;VAR:INDEX=0"}</definedName>
    <definedName name="_42__FDSAUDITLINK__" hidden="1">{"fdsup://directions/FAT Viewer?action=UPDATE&amp;creator=factset&amp;DYN_ARGS=TRUE&amp;DOC_NAME=FAT:FQL_AUDITING_CLIENT_TEMPLATE.FAT&amp;display_string=Audit&amp;VAR:KEY=ROFQXIREPU&amp;VAR:QUERY=RkZfRU5UUlBSX1ZBTF9FQklUREFfT1BFUihDQUwsMCk=&amp;WINDOW=FIRST_POPUP&amp;HEIGHT=450&amp;WIDTH=450&amp;","START_MAXIMIZED=FALSE&amp;VAR:CALENDAR=FIVEDAY&amp;VAR:SYMBOL=B1JB4K&amp;VAR:INDEX=0"}</definedName>
    <definedName name="_43__FDSAUDITLINK__" hidden="1">{"fdsup://directions/FAT Viewer?action=UPDATE&amp;creator=factset&amp;DYN_ARGS=TRUE&amp;DOC_NAME=FAT:FQL_AUDITING_CLIENT_TEMPLATE.FAT&amp;display_string=Audit&amp;VAR:KEY=BGFSRIXCXA&amp;VAR:QUERY=RkZfRU5UUlBSX1ZBTF9FQklUREFfT1BFUihDQUwsMCk=&amp;WINDOW=FIRST_POPUP&amp;HEIGHT=450&amp;WIDTH=450&amp;","START_MAXIMIZED=FALSE&amp;VAR:CALENDAR=FIVEDAY&amp;VAR:SYMBOL=45950610&amp;VAR:INDEX=0"}</definedName>
    <definedName name="_44__FDSAUDITLINK__" hidden="1">{"fdsup://directions/FAT Viewer?action=UPDATE&amp;creator=factset&amp;DYN_ARGS=TRUE&amp;DOC_NAME=FAT:FQL_AUDITING_CLIENT_TEMPLATE.FAT&amp;display_string=Audit&amp;VAR:KEY=TWDKJWJGRK&amp;VAR:QUERY=RkZfRU5UUlBSX1ZBTF9FQklUREFfT1BFUihDQUwsMCk=&amp;WINDOW=FIRST_POPUP&amp;HEIGHT=450&amp;WIDTH=450&amp;","START_MAXIMIZED=FALSE&amp;VAR:CALENDAR=FIVEDAY&amp;VAR:SYMBOL=598061&amp;VAR:INDEX=0"}</definedName>
    <definedName name="_45__FDSAUDITLINK__" hidden="1">{"fdsup://directions/FAT Viewer?action=UPDATE&amp;creator=factset&amp;DYN_ARGS=TRUE&amp;DOC_NAME=FAT:FQL_AUDITING_CLIENT_TEMPLATE.FAT&amp;display_string=Audit&amp;VAR:KEY=FIPKLAVULW&amp;VAR:QUERY=RkZfRU5UUlBSX1ZBTF9FQklUREFfT1BFUihDQUwsMCk=&amp;WINDOW=FIRST_POPUP&amp;HEIGHT=450&amp;WIDTH=450&amp;","START_MAXIMIZED=FALSE&amp;VAR:CALENDAR=FIVEDAY&amp;VAR:SYMBOL=025028&amp;VAR:INDEX=0"}</definedName>
    <definedName name="_46__FDSAUDITLINK__" hidden="1">{"fdsup://directions/FAT Viewer?action=UPDATE&amp;creator=factset&amp;DYN_ARGS=TRUE&amp;DOC_NAME=FAT:FQL_AUDITING_CLIENT_TEMPLATE.FAT&amp;display_string=Audit&amp;VAR:KEY=XKDUPIFUJI&amp;VAR:QUERY=RkZfRU5UUlBSX1ZBTF9FQklUREFfT1BFUihDQUwsMCk=&amp;WINDOW=FIRST_POPUP&amp;HEIGHT=450&amp;WIDTH=450&amp;","START_MAXIMIZED=FALSE&amp;VAR:CALENDAR=FIVEDAY&amp;VAR:SYMBOL=025028&amp;VAR:INDEX=0"}</definedName>
    <definedName name="_47__FDSAUDITLINK__" hidden="1">{"fdsup://directions/FAT Viewer?action=UPDATE&amp;creator=factset&amp;DYN_ARGS=TRUE&amp;DOC_NAME=FAT:FQL_AUDITING_CLIENT_TEMPLATE.FAT&amp;display_string=Audit&amp;VAR:KEY=TWDKJWJGRK&amp;VAR:QUERY=RkZfRU5UUlBSX1ZBTF9FQklUREFfT1BFUihDQUwsMCk=&amp;WINDOW=FIRST_POPUP&amp;HEIGHT=450&amp;WIDTH=450&amp;","START_MAXIMIZED=FALSE&amp;VAR:CALENDAR=FIVEDAY&amp;VAR:SYMBOL=598061&amp;VAR:INDEX=0"}</definedName>
    <definedName name="_48__FDSAUDITLINK__" hidden="1">{"fdsup://directions/FAT Viewer?action=UPDATE&amp;creator=factset&amp;DYN_ARGS=TRUE&amp;DOC_NAME=FAT:FQL_AUDITING_CLIENT_TEMPLATE.FAT&amp;display_string=Audit&amp;VAR:KEY=DGXIHIXQJC&amp;VAR:QUERY=RkZfRU5UUlBSX1ZBTF9FQklUREFfT1BFUihDQUwsMCk=&amp;WINDOW=FIRST_POPUP&amp;HEIGHT=450&amp;WIDTH=450&amp;","START_MAXIMIZED=FALSE&amp;VAR:CALENDAR=FIVEDAY&amp;VAR:SYMBOL=501383&amp;VAR:INDEX=0"}</definedName>
    <definedName name="_49__FDSAUDITLINK__" hidden="1">{"fdsup://directions/FAT Viewer?action=UPDATE&amp;creator=factset&amp;DYN_ARGS=TRUE&amp;DOC_NAME=FAT:FQL_AUDITING_CLIENT_TEMPLATE.FAT&amp;display_string=Audit&amp;VAR:KEY=XEFEVSJGBE&amp;VAR:QUERY=RkZfRU5UUlBSX1ZBTF9FQklUREFfT1BFUihDQUwsMCk=&amp;WINDOW=FIRST_POPUP&amp;HEIGHT=450&amp;WIDTH=450&amp;","START_MAXIMIZED=FALSE&amp;VAR:CALENDAR=FIVEDAY&amp;VAR:SYMBOL=B01QLV&amp;VAR:INDEX=0"}</definedName>
    <definedName name="_5__FDSAUDITLINK__" hidden="1">{"fdsup://directions/FAT Viewer?action=UPDATE&amp;creator=factset&amp;DYN_ARGS=TRUE&amp;DOC_NAME=FAT:FQL_AUDITING_CLIENT_TEMPLATE.FAT&amp;display_string=Audit&amp;VAR:KEY=MBODIDUPKV&amp;VAR:QUERY=RkZfRU5UUlBSX1ZBTF9FQklUREFfT1BFUihDQUwsMCk=&amp;WINDOW=FIRST_POPUP&amp;HEIGHT=450&amp;WIDTH=450&amp;","START_MAXIMIZED=FALSE&amp;VAR:CALENDAR=FIVEDAY&amp;VAR:INDEX=0"}</definedName>
    <definedName name="_50__FDSAUDITLINK__" hidden="1">{"fdsup://directions/FAT Viewer?action=UPDATE&amp;creator=factset&amp;DYN_ARGS=TRUE&amp;DOC_NAME=FAT:FQL_AUDITING_CLIENT_TEMPLATE.FAT&amp;display_string=Audit&amp;VAR:KEY=BATCZQVMNQ&amp;VAR:QUERY=RkZfRU5UUlBSX1ZBTF9FQklUREFfT1BFUihDQUwsMCk=&amp;WINDOW=FIRST_POPUP&amp;HEIGHT=450&amp;WIDTH=450&amp;","START_MAXIMIZED=FALSE&amp;VAR:CALENDAR=FIVEDAY&amp;VAR:SYMBOL=023188&amp;VAR:INDEX=0"}</definedName>
    <definedName name="_51__FDSAUDITLINK__" hidden="1">{"fdsup://directions/FAT Viewer?action=UPDATE&amp;creator=factset&amp;DYN_ARGS=TRUE&amp;DOC_NAME=FAT:FQL_AUDITING_CLIENT_TEMPLATE.FAT&amp;display_string=Audit&amp;VAR:KEY=ZATUZYJYVW&amp;VAR:QUERY=RkZfRU5UUlBSX1ZBTF9FQklUREFfT1BFUihDQUwsMCk=&amp;WINDOW=FIRST_POPUP&amp;HEIGHT=450&amp;WIDTH=450&amp;","START_MAXIMIZED=FALSE&amp;VAR:CALENDAR=FIVEDAY&amp;VAR:SYMBOL=025028&amp;VAR:INDEX=0"}</definedName>
    <definedName name="_52__FDSAUDITLINK__" hidden="1">{"fdsup://directions/FAT Viewer?action=UPDATE&amp;creator=factset&amp;DYN_ARGS=TRUE&amp;DOC_NAME=FAT:FQL_AUDITING_CLIENT_TEMPLATE.FAT&amp;display_string=Audit&amp;VAR:KEY=XKTILMXGRG&amp;VAR:QUERY=RkZfRU5UUlBSX1ZBTF9FQklUREFfT1BFUihDQUwsMCk=&amp;WINDOW=FIRST_POPUP&amp;HEIGHT=450&amp;WIDTH=450&amp;","START_MAXIMIZED=FALSE&amp;VAR:CALENDAR=FIVEDAY&amp;VAR:SYMBOL=405862&amp;VAR:INDEX=0"}</definedName>
    <definedName name="_53__FDSAUDITLINK__" hidden="1">{"fdsup://directions/FAT Viewer?action=UPDATE&amp;creator=factset&amp;DYN_ARGS=TRUE&amp;DOC_NAME=FAT:FQL_AUDITING_CLIENT_TEMPLATE.FAT&amp;display_string=Audit&amp;VAR:KEY=TUPSDQJEXI&amp;VAR:QUERY=RkZfRU5UUlBSX1ZBTF9FQklUREFfT1BFUihDQUwsMCk=&amp;WINDOW=FIRST_POPUP&amp;HEIGHT=450&amp;WIDTH=450&amp;","START_MAXIMIZED=FALSE&amp;VAR:CALENDAR=FIVEDAY&amp;VAR:SYMBOL=489957&amp;VAR:INDEX=0"}</definedName>
    <definedName name="_54__FDSAUDITLINK__" hidden="1">{"fdsup://directions/FAT Viewer?action=UPDATE&amp;creator=factset&amp;DYN_ARGS=TRUE&amp;DOC_NAME=FAT:FQL_AUDITING_CLIENT_TEMPLATE.FAT&amp;display_string=Audit&amp;VAR:KEY=NGRCTYNOHE&amp;VAR:QUERY=RkZfRU5UUlBSX1ZBTF9FQklUREFfT1BFUihDQUwsMCk=&amp;WINDOW=FIRST_POPUP&amp;HEIGHT=450&amp;WIDTH=450&amp;","START_MAXIMIZED=FALSE&amp;VAR:CALENDAR=FIVEDAY&amp;VAR:SYMBOL=81725T10&amp;VAR:INDEX=0"}</definedName>
    <definedName name="_55__FDSAUDITLINK__" hidden="1">{"fdsup://directions/FAT Viewer?action=UPDATE&amp;creator=factset&amp;DYN_ARGS=TRUE&amp;DOC_NAME=FAT:FQL_AUDITING_CLIENT_TEMPLATE.FAT&amp;display_string=Audit&amp;VAR:KEY=PMTYXUXYFE&amp;VAR:QUERY=RkZfRU5UUlBSX1ZBTF9FQklUREFfT1BFUihDQUwsMCk=&amp;WINDOW=FIRST_POPUP&amp;HEIGHT=450&amp;WIDTH=450&amp;","START_MAXIMIZED=FALSE&amp;VAR:CALENDAR=FIVEDAY&amp;VAR:SYMBOL=579994&amp;VAR:INDEX=0"}</definedName>
    <definedName name="_56__FDSAUDITLINK__" hidden="1">{"fdsup://directions/FAT Viewer?action=UPDATE&amp;creator=factset&amp;DYN_ARGS=TRUE&amp;DOC_NAME=FAT:FQL_AUDITING_CLIENT_TEMPLATE.FAT&amp;display_string=Audit&amp;VAR:KEY=RURMLORSVE&amp;VAR:QUERY=RkZfRU5UUlBSX1ZBTF9FQklUREFfT1BFUihDQUwsMCk=&amp;WINDOW=FIRST_POPUP&amp;HEIGHT=450&amp;WIDTH=450&amp;","START_MAXIMIZED=FALSE&amp;VAR:CALENDAR=FIVEDAY&amp;VAR:SYMBOL=57978020&amp;VAR:INDEX=0"}</definedName>
    <definedName name="_57__FDSAUDITLINK__" hidden="1">{"fdsup://directions/FAT Viewer?action=UPDATE&amp;creator=factset&amp;DYN_ARGS=TRUE&amp;DOC_NAME=FAT:FQL_AUDITING_CLIENT_TEMPLATE.FAT&amp;display_string=Audit&amp;VAR:KEY=PIPQFARMLG&amp;VAR:QUERY=RkZfRU5UUlBSX1ZBTF9FQklUREFfT1BFUihDQUwsMCk=&amp;WINDOW=FIRST_POPUP&amp;HEIGHT=450&amp;WIDTH=450&amp;","START_MAXIMIZED=FALSE&amp;VAR:CALENDAR=FIVEDAY&amp;VAR:SYMBOL=B573M1&amp;VAR:INDEX=0"}</definedName>
    <definedName name="_58__FDSAUDITLINK__" hidden="1">{"fdsup://directions/FAT Viewer?action=UPDATE&amp;creator=factset&amp;DYN_ARGS=TRUE&amp;DOC_NAME=FAT:FQL_AUDITING_CLIENT_TEMPLATE.FAT&amp;display_string=Audit&amp;VAR:KEY=XODYJGPQNC&amp;VAR:QUERY=RkZfRU5UUlBSX1ZBTF9FQklUREFfT1BFUihDQUwsMCk=&amp;WINDOW=FIRST_POPUP&amp;HEIGHT=450&amp;WIDTH=450&amp;","START_MAXIMIZED=FALSE&amp;VAR:CALENDAR=FIVEDAY&amp;VAR:SYMBOL=B798FW&amp;VAR:INDEX=0"}</definedName>
    <definedName name="_59__FDSAUDITLINK__" hidden="1">{"fdsup://directions/FAT Viewer?action=UPDATE&amp;creator=factset&amp;DYN_ARGS=TRUE&amp;DOC_NAME=FAT:FQL_AUDITING_CLIENT_TEMPLATE.FAT&amp;display_string=Audit&amp;VAR:KEY=BGDUXYFYRY&amp;VAR:QUERY=RkZfRU5UUlBSX1ZBTF9FQklUREFfT1BFUihDQUwsMCk=&amp;WINDOW=FIRST_POPUP&amp;HEIGHT=450&amp;WIDTH=450&amp;","START_MAXIMIZED=FALSE&amp;VAR:CALENDAR=FIVEDAY&amp;VAR:SYMBOL=B0HZL9&amp;VAR:INDEX=0"}</definedName>
    <definedName name="_6__FDSAUDITLINK__" hidden="1">{"fdsup://directions/FAT Viewer?action=UPDATE&amp;creator=factset&amp;DYN_ARGS=TRUE&amp;DOC_NAME=FAT:FQL_AUDITING_CLIENT_TEMPLATE.FAT&amp;display_string=Audit&amp;VAR:KEY=WPCDIZSBMT&amp;VAR:QUERY=RkZfRU5UUlBSX1ZBTF9FQklUREFfT1BFUihDQUwsMCk=&amp;WINDOW=FIRST_POPUP&amp;HEIGHT=450&amp;WIDTH=450&amp;","START_MAXIMIZED=FALSE&amp;VAR:CALENDAR=FIVEDAY&amp;VAR:SYMBOL=025028&amp;VAR:INDEX=0"}</definedName>
    <definedName name="_60__FDSAUDITLINK__" hidden="1">{"fdsup://directions/FAT Viewer?action=UPDATE&amp;creator=factset&amp;DYN_ARGS=TRUE&amp;DOC_NAME=FAT:FQL_AUDITING_CLIENT_TEMPLATE.FAT&amp;display_string=Audit&amp;VAR:KEY=PCHQVQBUXW&amp;VAR:QUERY=RkZfRU5UUlBSX1ZBTF9FQklUREFfT1BFUihDQUwsMCk=&amp;WINDOW=FIRST_POPUP&amp;HEIGHT=450&amp;WIDTH=450&amp;","START_MAXIMIZED=FALSE&amp;VAR:CALENDAR=FIVEDAY&amp;VAR:SYMBOL=B1JB4K&amp;VAR:INDEX=0"}</definedName>
    <definedName name="_61__FDSAUDITLINK__" hidden="1">{"fdsup://directions/FAT Viewer?action=UPDATE&amp;creator=factset&amp;DYN_ARGS=TRUE&amp;DOC_NAME=FAT:FQL_AUDITING_CLIENT_TEMPLATE.FAT&amp;display_string=Audit&amp;VAR:KEY=BKZANOPEFQ&amp;VAR:QUERY=RkZfRU5UUlBSX1ZBTF9FQklUREFfT1BFUihDQUwsMCk=&amp;WINDOW=FIRST_POPUP&amp;HEIGHT=450&amp;WIDTH=450&amp;","START_MAXIMIZED=FALSE&amp;VAR:CALENDAR=FIVEDAY&amp;VAR:SYMBOL=45950610&amp;VAR:INDEX=0"}</definedName>
    <definedName name="_62__FDSAUDITLINK__" hidden="1">{"fdsup://directions/FAT Viewer?action=UPDATE&amp;creator=factset&amp;DYN_ARGS=TRUE&amp;DOC_NAME=FAT:FQL_AUDITING_CLIENT_TEMPLATE.FAT&amp;display_string=Audit&amp;VAR:KEY=FWJGDSTONW&amp;VAR:QUERY=RkZfRU5UUlBSX1ZBTF9FQklUREFfT1BFUihDQUwsMCk=&amp;WINDOW=FIRST_POPUP&amp;HEIGHT=450&amp;WIDTH=450&amp;","START_MAXIMIZED=FALSE&amp;VAR:CALENDAR=FIVEDAY&amp;VAR:SYMBOL=598061&amp;VAR:INDEX=0"}</definedName>
    <definedName name="_63__FDSAUDITLINK__" hidden="1">{"fdsup://directions/FAT Viewer?action=UPDATE&amp;creator=factset&amp;DYN_ARGS=TRUE&amp;DOC_NAME=FAT:FQL_AUDITING_CLIENT_TEMPLATE.FAT&amp;display_string=Audit&amp;VAR:KEY=MBODIDUPKV&amp;VAR:QUERY=RkZfRU5UUlBSX1ZBTF9FQklUREFfT1BFUihDQUwsMCk=&amp;WINDOW=FIRST_POPUP&amp;HEIGHT=450&amp;WIDTH=450&amp;","START_MAXIMIZED=FALSE&amp;VAR:CALENDAR=FIVEDAY&amp;VAR:INDEX=0"}</definedName>
    <definedName name="_64__FDSAUDITLINK__" hidden="1">{"fdsup://directions/FAT Viewer?action=UPDATE&amp;creator=factset&amp;DYN_ARGS=TRUE&amp;DOC_NAME=FAT:FQL_AUDITING_CLIENT_TEMPLATE.FAT&amp;display_string=Audit&amp;VAR:KEY=BKZANOPEFQ&amp;VAR:QUERY=RkZfRU5UUlBSX1ZBTF9FQklUREFfT1BFUihDQUwsMCk=&amp;WINDOW=FIRST_POPUP&amp;HEIGHT=450&amp;WIDTH=450&amp;","START_MAXIMIZED=FALSE&amp;VAR:CALENDAR=FIVEDAY&amp;VAR:SYMBOL=45950610&amp;VAR:INDEX=0"}</definedName>
    <definedName name="_65__FDSAUDITLINK__" hidden="1">{"fdsup://directions/FAT Viewer?action=UPDATE&amp;creator=factset&amp;DYN_ARGS=TRUE&amp;DOC_NAME=FAT:FQL_AUDITING_CLIENT_TEMPLATE.FAT&amp;display_string=Audit&amp;VAR:KEY=TUPSDQJEXI&amp;VAR:QUERY=RkZfRU5UUlBSX1ZBTF9FQklUREFfT1BFUihDQUwsMCk=&amp;WINDOW=FIRST_POPUP&amp;HEIGHT=450&amp;WIDTH=450&amp;","START_MAXIMIZED=FALSE&amp;VAR:CALENDAR=FIVEDAY&amp;VAR:SYMBOL=489957&amp;VAR:INDEX=0"}</definedName>
    <definedName name="_66__FDSAUDITLINK__" hidden="1">{"fdsup://directions/FAT Viewer?action=UPDATE&amp;creator=factset&amp;DYN_ARGS=TRUE&amp;DOC_NAME=FAT:FQL_AUDITING_CLIENT_TEMPLATE.FAT&amp;display_string=Audit&amp;VAR:KEY=NGRCTYNOHE&amp;VAR:QUERY=RkZfRU5UUlBSX1ZBTF9FQklUREFfT1BFUihDQUwsMCk=&amp;WINDOW=FIRST_POPUP&amp;HEIGHT=450&amp;WIDTH=450&amp;","START_MAXIMIZED=FALSE&amp;VAR:CALENDAR=FIVEDAY&amp;VAR:SYMBOL=81725T10&amp;VAR:INDEX=0"}</definedName>
    <definedName name="_7__FDSAUDITLINK__" hidden="1">{"fdsup://directions/FAT Viewer?action=UPDATE&amp;creator=factset&amp;DYN_ARGS=TRUE&amp;DOC_NAME=FAT:FQL_AUDITING_CLIENT_TEMPLATE.FAT&amp;display_string=Audit&amp;VAR:KEY=GRMHSLGPST&amp;VAR:QUERY=RkZfRU5UUlBSX1ZBTF9FQklUREFfT1BFUihDQUwsMCk=&amp;WINDOW=FIRST_POPUP&amp;HEIGHT=450&amp;WIDTH=450&amp;","START_MAXIMIZED=FALSE&amp;VAR:CALENDAR=FIVEDAY&amp;VAR:SYMBOL=405862&amp;VAR:INDEX=0"}</definedName>
    <definedName name="_8__FDSAUDITLINK__" hidden="1">{"fdsup://directions/FAT Viewer?action=UPDATE&amp;creator=factset&amp;DYN_ARGS=TRUE&amp;DOC_NAME=FAT:FQL_AUDITING_CLIENT_TEMPLATE.FAT&amp;display_string=Audit&amp;VAR:KEY=AXOTKZILYJ&amp;VAR:QUERY=RkZfRU5UUlBSX1ZBTF9FQklUREFfT1BFUihDQUwsMCk=&amp;WINDOW=FIRST_POPUP&amp;HEIGHT=450&amp;WIDTH=450&amp;","START_MAXIMIZED=FALSE&amp;VAR:CALENDAR=FIVEDAY&amp;VAR:SYMBOL=489957&amp;VAR:INDEX=0"}</definedName>
    <definedName name="_9__FDSAUDITLINK__" hidden="1">{"fdsup://directions/FAT Viewer?action=UPDATE&amp;creator=factset&amp;DYN_ARGS=TRUE&amp;DOC_NAME=FAT:FQL_AUDITING_CLIENT_TEMPLATE.FAT&amp;display_string=Audit&amp;VAR:KEY=IPYNMDULGB&amp;VAR:QUERY=RkZfRU5UUlBSX1ZBTF9FQklUREFfT1BFUihDQUwsMCk=&amp;WINDOW=FIRST_POPUP&amp;HEIGHT=450&amp;WIDTH=450&amp;","START_MAXIMIZED=FALSE&amp;VAR:CALENDAR=FIVEDAY&amp;VAR:SYMBOL=81725T10&amp;VAR:INDEX=0"}</definedName>
    <definedName name="_bdm.05014202F2F74FEBA82C7ECB9BD89D08.edm" hidden="1">'[2]Ace-Out'!$A:$IV</definedName>
    <definedName name="_bdm.07B5818A383F4DC2A6BFA30C130CBB78.edm" hidden="1">'[2]AFFILIATES (2)'!$A:$IV</definedName>
    <definedName name="_bdm.14875587D3394F908BFB4011F246245F.edm" hidden="1">[3]Quarterly!$A:$IV</definedName>
    <definedName name="_bdm.14A65EEEFB5F4183B7FF3C287CA73877.edm" hidden="1">'[4]report data'!$A:$IV</definedName>
    <definedName name="_bdm.14D1A22932234486A69AAF8B879B86C4.edm" hidden="1">'[5]Ace-Out'!$A:$IV</definedName>
    <definedName name="_bdm.19D0A274E31C4E92AD5292FCEB964126.edm" hidden="1">[6]interims!$A:$IV</definedName>
    <definedName name="_bdm.1F7B08445B2C4EB7B38ADBEBEB5F52D3.edm" hidden="1">#REF!</definedName>
    <definedName name="_bdm.25E06E3F602D4B31BC51FDDB7D246424.edm" hidden="1">'Financial Model'!$1:$1048576</definedName>
    <definedName name="_bdm.28E190D2D4BE4463946049BF6356BCA1.edm" hidden="1">'[7]Loan Mix'!$A:$IV</definedName>
    <definedName name="_bdm.2C94F259DD3147788A48160F180BAB0D.edm" hidden="1">'[4]same store'!$A:$IV</definedName>
    <definedName name="_bdm.4D45CAC1109A404FA91299B8C9BB4C28.edm" hidden="1">'[4]stores opened'!$A:$IV</definedName>
    <definedName name="_bdm.52069755F0A44910BDEE2DB180EC7E53.edm" hidden="1">[4]shareholding!$A:$IV</definedName>
    <definedName name="_bdm.61EBFF5B32E34DA38BC5B46BF374C911.edm" hidden="1">[3]RI!$A:$IV</definedName>
    <definedName name="_bdm.7F434AB43C7C46E3972236756549DF81.edm" hidden="1">'[8]page 2- hold'!$A:$IV</definedName>
    <definedName name="_bdm.7FDA63D59CD04EC8A1F90FDB93C424DF.edm" hidden="1">[4]Quarterly!$A:$IV</definedName>
    <definedName name="_bdm.81A439B191814654B23D63CEACE8C494.edm" hidden="1">'[4]Fin(unconsol)'!$A:$IV</definedName>
    <definedName name="_bdm.879B950EBBAB4597B88189350706EC93.edm" hidden="1">'[9]Ace-Out'!$A:$IV</definedName>
    <definedName name="_bdm.8DCEEB0911D44481A5C11E9710528324.edm" hidden="1">[10]Quarterly!$A:$IV</definedName>
    <definedName name="_bdm.A02D80F893DD4C7DA6D997E701C867FB.edm" hidden="1">[5]Results!$A:$IV</definedName>
    <definedName name="_bdm.AE8FAE1EFC3E43579FFB4950F0794EEA.edm" localSheetId="1" hidden="1">'Financial Model'!#REF!</definedName>
    <definedName name="_bdm.B7CC83D9B1D34661812434787CF5F95D.edm" hidden="1">'[11]Ace-Out'!$A:$IV</definedName>
    <definedName name="_bdm.D8226746037A4B218F06698B6B570FD4.edm" hidden="1">'[12]Risk-Reward_View_Chart'!$A:$IV</definedName>
    <definedName name="_bdm.D9CE64F595E64B889D0F266CD5AD660D.edm" hidden="1">'[4]Quarterly charts'!$A:$IV</definedName>
    <definedName name="_bdm.DE5973B1C5BC45289DFB94B2026F933D.edm" localSheetId="1" hidden="1">'Financial Model'!#REF!</definedName>
    <definedName name="_bdm.E08F8B6349CE45EA90C8E56E747C0200.edm" hidden="1">[3]EM!$A:$IV</definedName>
    <definedName name="_bdm.FF8DA1DC238B472A80D1AE3FDE2486AA.edm" localSheetId="1" hidden="1">'Financial Model'!$A$127:$A$132</definedName>
    <definedName name="_ccVersion">1.75</definedName>
    <definedName name="_Order1" hidden="1">255</definedName>
    <definedName name="_Order2" hidden="1">255</definedName>
    <definedName name="_Regression_Int" hidden="1">1</definedName>
    <definedName name="_REV01">'[13]Inc-Yr Summary'!$AK$14</definedName>
    <definedName name="a" hidden="1">[14]!PRT6BD5BK32</definedName>
    <definedName name="aaa" hidden="1">{"AVSHAR","BSHAR"}</definedName>
    <definedName name="AccsDataItem">OFFSET(LinkShtTL,0,1,1000,1)</definedName>
    <definedName name="Actual_Price">68.09</definedName>
    <definedName name="AdditionalInstructions">#REF!</definedName>
    <definedName name="africa">0.07</definedName>
    <definedName name="americas">0.04</definedName>
    <definedName name="anscount" hidden="1">1</definedName>
    <definedName name="AppVersion">"GEG-1.0"</definedName>
    <definedName name="AS2DocOpenMode" hidden="1">"AS2DocumentEdit"</definedName>
    <definedName name="asiaPacific">0.77</definedName>
    <definedName name="asiaPacificExJapan">0.08</definedName>
    <definedName name="australasia">"NA"</definedName>
    <definedName name="BRICS">0.69</definedName>
    <definedName name="BS">'Financial Model'!$A$46:$A$97</definedName>
    <definedName name="BS추정" hidden="1">{"'보고양식'!$A$58:$K$111"}</definedName>
    <definedName name="CapTO">OFFSET([0]!XRange2,6,0)</definedName>
    <definedName name="cash_1q99">[15]Balance!$R$9</definedName>
    <definedName name="CashTax">OFFSET([0]!XRange2,7,0)</definedName>
    <definedName name="cc_ReportCurrency">"INDR"</definedName>
    <definedName name="cc_ReportCurrencyUnit">"Rs"</definedName>
    <definedName name="cc_ReportCurrencyUnitFactor">1</definedName>
    <definedName name="centralEasternEurope">0</definedName>
    <definedName name="CF_OP_GR">"'=BackSheet!$D$239:$AG$239"</definedName>
    <definedName name="CF_PR_DV">"'=BackSheet!$D$241:$AG$241"</definedName>
    <definedName name="china">0</definedName>
    <definedName name="consumersExposure">1</definedName>
    <definedName name="CopyrightStamp">#REF!</definedName>
    <definedName name="countryList">"Country Mapping"</definedName>
    <definedName name="cu119.CopyLastPeriodRows" hidden="1">{"AVSHAR","BSHAR"}</definedName>
    <definedName name="DEBTSCHEDULE">[16]India!$A$1:$W$7</definedName>
    <definedName name="developedEuropeExUK">0.02</definedName>
    <definedName name="DEVELOPMENT">5</definedName>
    <definedName name="DisclosuresText">#REF!</definedName>
    <definedName name="Download_series">[17]!Download_series</definedName>
    <definedName name="ebit00">'[18]Inc-Yr Summary'!$AC$27</definedName>
    <definedName name="EBITDA_CAL00">'[15]Inc-Yr Summary Calendar'!$AH$41</definedName>
    <definedName name="EBITDA_CAL01">'[15]Inc-Yr Summary Calendar'!$AI$41</definedName>
    <definedName name="EBITDA_CAL02">'[15]Inc-Yr Summary Calendar'!$AJ$41</definedName>
    <definedName name="EBITDA_CAL95">'[15]Inc-Yr Summary Calendar'!$I$41</definedName>
    <definedName name="EBITDA_CAL96">'[15]Inc-Yr Summary Calendar'!$O$41</definedName>
    <definedName name="EBITDA_CAL97">'[15]Inc-Yr Summary Calendar'!$U$41</definedName>
    <definedName name="EBITDA_CAL98">'[15]Inc-Yr Summary Calendar'!$AA$41</definedName>
    <definedName name="EBITDA_CAL99">'[15]Inc-Yr Summary Calendar'!$AG$41</definedName>
    <definedName name="EBITDA94">'[19]Inc-Yr Summary'!$Z$46</definedName>
    <definedName name="ed" hidden="1">{"'보고양식'!$A$58:$K$111"}</definedName>
    <definedName name="EEMEA">0.15</definedName>
    <definedName name="EPS_CAL00">'[15]Inc-Yr Summary Calendar'!$AH$35</definedName>
    <definedName name="EPS_CAL01">'[15]Inc-Yr Summary Calendar'!$AI$35</definedName>
    <definedName name="EPS_CAL02">'[15]Inc-Yr Summary Calendar'!$AJ$35</definedName>
    <definedName name="EPS_CAL95">'[15]Inc-Yr Summary Calendar'!$I$35</definedName>
    <definedName name="EPS_CAL96">'[15]Inc-Yr Summary Calendar'!$O$35</definedName>
    <definedName name="EPS_CAL97">'[15]Inc-Yr Summary Calendar'!$U$35</definedName>
    <definedName name="EPS_CAL98">'[15]Inc-Yr Summary Calendar'!$AA$35</definedName>
    <definedName name="EPS_CAL99">'[15]Inc-Yr Summary Calendar'!$AG$35</definedName>
    <definedName name="europe">0.04</definedName>
    <definedName name="ExcelPath">[0]!ExcelPath</definedName>
    <definedName name="ｆ" hidden="1">"iQShowAnnual"</definedName>
    <definedName name="FDCost">[20]Inputs!$L$15</definedName>
    <definedName name="ff"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fff">OFFSET(LinkShtTL,0,1,1000,1)</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geogsp">"Chart 2"</definedName>
    <definedName name="gfdg">[0]!gfdg</definedName>
    <definedName name="Growth_ROIC">OFFSET([0]!XRange,10,0)</definedName>
    <definedName name="hbh" hidden="1">{#N/A,#N/A,FALSE,"One Pager";#N/A,#N/A,FALSE,"Technical"}</definedName>
    <definedName name="HTML_CodePage" hidden="1">1252</definedName>
    <definedName name="HTML_Control" hidden="1">{"'Input'!$D$3"}</definedName>
    <definedName name="HTML_Description" hidden="1">""</definedName>
    <definedName name="HTML_Email" hidden="1">""</definedName>
    <definedName name="HTML_Header" hidden="1">"Input"</definedName>
    <definedName name="HTML_LastUpdate" hidden="1">"2/7/01"</definedName>
    <definedName name="HTML_LineAfter" hidden="1">FALSE</definedName>
    <definedName name="HTML_LineBefore" hidden="1">FALSE</definedName>
    <definedName name="HTML_Name" hidden="1">"I-SEC"</definedName>
    <definedName name="HTML_OBDlg2" hidden="1">TRUE</definedName>
    <definedName name="HTML_OBDlg4" hidden="1">TRUE</definedName>
    <definedName name="HTML_OS" hidden="1">0</definedName>
    <definedName name="HTML_PathFile" hidden="1">"I:\EQUITY\EQ_RSCH\PCM\RIL\MyHTML.htm"</definedName>
    <definedName name="HTML_Title" hidden="1">"RILDEC1"</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ictsymbol">"Rs"</definedName>
    <definedName name="icusymbol">"Rs"</definedName>
    <definedName name="india">0.69</definedName>
    <definedName name="IndustryId">#REF!</definedName>
    <definedName name="InfoNext">[0]!InfoNext</definedName>
    <definedName name="InfoPrev">[0]!InfoPrev</definedName>
    <definedName name="InvestCapGrowth">OFFSET([0]!XRange2,4,0)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DUSTRY_REC" hidden="1">"c4455"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FLOW_ACT_OR_EST" hidden="1">"c4154"</definedName>
    <definedName name="IQ_CASH_INTEREST" hidden="1">"c120"</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OSITS_INTEREST_SECURITIES" hidden="1">"c5509"</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SHARE" hidden="1">"c3003"</definedName>
    <definedName name="IQ_DISTRIBUTABLE_CASH_SHARE_ACT_OR_EST" hidden="1">"c4286"</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Q_INC" hidden="1">"c3498"</definedName>
    <definedName name="IQ_EBIT_EQ_INC_EXCL_SBC" hidden="1">"c3502"</definedName>
    <definedName name="IQ_EBIT_EXCL_SBC" hidden="1">"c3082"</definedName>
    <definedName name="IQ_EBIT_GW_ACT_OR_EST" hidden="1">"c4306"</definedName>
    <definedName name="IQ_EBIT_INT" hidden="1">"c360"</definedName>
    <definedName name="IQ_EBIT_MARGIN" hidden="1">"c359"</definedName>
    <definedName name="IQ_EBIT_OVER_IE" hidden="1">"c1369"</definedName>
    <definedName name="IQ_EBIT_SBC_ACT_OR_EST" hidden="1">"c4316"</definedName>
    <definedName name="IQ_EBIT_SBC_GW_ACT_OR_EST" hidden="1">"c4320"</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SBC_ACT_OR_EST" hidden="1">"c4350"</definedName>
    <definedName name="IQ_EBT_SBC_GW_ACT_OR_EST" hidden="1">"c4354"</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REUT" hidden="1">"c5453"</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UM_EST" hidden="1">"c402"</definedName>
    <definedName name="IQ_EPS_NUM_EST_REUT" hidden="1">"c5451"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CURRENCY_REUT" hidden="1">"c5437"</definedName>
    <definedName name="IQ_EST_DATE" hidden="1">"c1634"</definedName>
    <definedName name="IQ_EST_DATE_REUT" hidden="1">"c5438"</definedName>
    <definedName name="IQ_EST_EPS_DIFF" hidden="1">"c1864"</definedName>
    <definedName name="IQ_EST_EPS_GROWTH_1YR" hidden="1">"c1636"</definedName>
    <definedName name="IQ_EST_EPS_GROWTH_1YR_REUT" hidden="1">"c3646"</definedName>
    <definedName name="IQ_EST_EPS_GROWTH_5YR" hidden="1">"c1655"</definedName>
    <definedName name="IQ_EST_EPS_GROWTH_5YR_REUT" hidden="1">"c3633"</definedName>
    <definedName name="IQ_EST_EPS_GROWTH_Q_1YR" hidden="1">"c1641"</definedName>
    <definedName name="IQ_EST_EPS_GROWTH_Q_1YR_REUT" hidden="1">"c5410"</definedName>
    <definedName name="IQ_EST_VENDOR" hidden="1">"c5564"</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DJ_ACT_OR_EST" hidden="1">"c4435"</definedName>
    <definedName name="IQ_FFO_PAYOUT_RATIO" hidden="1">"c3492"</definedName>
    <definedName name="IQ_FFO_SHARE_ACT_OR_EST" hidden="1">"c4446"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_DIV_ST_DEBT_TOTAL" hidden="1">"c5527"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_TARGET_PRICE_REUT" hidden="1">"c5317"</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_SECURITY_SUPPL" hidden="1">"c5511"</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MORT" hidden="1">"c5563"</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_TARGET_REUT" hidden="1">"c3631"</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CURRING_PROFIT_ACT_OR_EST" hidden="1">"c4507"</definedName>
    <definedName name="IQ_RECURRING_PROFIT_SHARE_ACT_OR_EST" hidden="1">"c4508"</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ENUE" hidden="1">"c1422"</definedName>
    <definedName name="IQ_REVENUE_ACT_OR_EST" hidden="1">"c2214"</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ISION_DATE_" hidden="1">39358.4284837963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ING_CAP" hidden="1">"c3494"</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taly">"NA"</definedName>
    <definedName name="iue">1</definedName>
    <definedName name="iuesymbol">"Rs"</definedName>
    <definedName name="iun">1000000</definedName>
    <definedName name="iunsymbol">"Rsm"</definedName>
    <definedName name="ius">1000000</definedName>
    <definedName name="japan">0</definedName>
    <definedName name="KHN" hidden="1">{"'보고양식'!$A$58:$K$111"}</definedName>
    <definedName name="LabelList">OFFSET(LabelData,1,0,ROWS(LabelData)-1,1)</definedName>
    <definedName name="Language">IF(LanguageSelection="English",1,2)</definedName>
    <definedName name="LanguageCode">#REF!</definedName>
    <definedName name="Latest_Indian_Price">'[21]Local Pr'!$A$79</definedName>
    <definedName name="latinAmerica">0.02</definedName>
    <definedName name="Linking_15">#REF!</definedName>
    <definedName name="Linking_Range_27">'Financial Model'!#REF!</definedName>
    <definedName name="Linking_Range_3">'Financial Model'!$A$127:$A$132</definedName>
    <definedName name="LT_Debt_1q99">[15]Balance!$R$28</definedName>
    <definedName name="Macro1">[22]!Macro1</definedName>
    <definedName name="Macro2">[22]!Macro2</definedName>
    <definedName name="Macro3">[22]!Macro3</definedName>
    <definedName name="Market_Value">171288</definedName>
    <definedName name="middleEast">0.08</definedName>
    <definedName name="middleEastAfrica">0.15</definedName>
    <definedName name="NCASHFLOW_90">[0]!NCASHFLOW90</definedName>
    <definedName name="NextButton">"Button 18"</definedName>
    <definedName name="northAmerica">0.02</definedName>
    <definedName name="Note_Pay_1q99">[15]Balance!$R$21</definedName>
    <definedName name="NvsASD">"V2000-12-31"</definedName>
    <definedName name="NvsAutoDrillOk">"VN"</definedName>
    <definedName name="NvsElapsedTime">0.000516666666953824</definedName>
    <definedName name="NvsEndTime">37585.5170123843</definedName>
    <definedName name="NvsInstSpec">"%"</definedName>
    <definedName name="NvsLayoutType">"M3"</definedName>
    <definedName name="NvsNplSpec">"%,X,RNF..,CNF.."</definedName>
    <definedName name="NvsPanelEffdt">"V1997-07-09"</definedName>
    <definedName name="NvsPanelSetid">"V01"</definedName>
    <definedName name="NvsReqBU">"V01"</definedName>
    <definedName name="NvsReqBUOnly">"VN"</definedName>
    <definedName name="NvsTransLed">"VN"</definedName>
    <definedName name="NvsTreeASD">"V2000-12-31"</definedName>
    <definedName name="NvsValTbl.ACCOUNT">"GL_ACCOUNT_TBL"</definedName>
    <definedName name="ObjectType">#REF!</definedName>
    <definedName name="Op_profit_01">'[23]Income-Segment'!$BD$25</definedName>
    <definedName name="Op_profit_02">'[23]Income-Segment'!$BE$25</definedName>
    <definedName name="Op_profit00">'[23]Income-Segment'!$BC$25</definedName>
    <definedName name="Op_profit03">'[23]Income-Segment'!$BF$25</definedName>
    <definedName name="Op_profit96">'[23]Income-Segment'!$AD$25</definedName>
    <definedName name="Op_profit97">'[23]Income-Segment'!$AN$25</definedName>
    <definedName name="Op_profit98">'[23]Income-Segment'!$AS$25</definedName>
    <definedName name="Op_profit99">'[23]Income-Segment'!$AX$25</definedName>
    <definedName name="OpMargin">OFFSET([0]!XRange2,5,0)</definedName>
    <definedName name="otherAfrica">"NA"</definedName>
    <definedName name="otherAsiaPacific">"NA"</definedName>
    <definedName name="otherCentralEasternEurope">0</definedName>
    <definedName name="otherDevelopedEurope">"NA"</definedName>
    <definedName name="otherLATAM">"NA"</definedName>
    <definedName name="P_C_eta">364555.662947771</definedName>
    <definedName name="P_C_lambda">0</definedName>
    <definedName name="P_C_ol">245918.445065017</definedName>
    <definedName name="P_C_pi">30841.2775368761</definedName>
    <definedName name="P_C_sigma">0</definedName>
    <definedName name="P_C_TotAssets">937433.834135586</definedName>
    <definedName name="PartialBarrier">[24]!PartialBarrier</definedName>
    <definedName name="PerFD">[20]Inputs!$L$13</definedName>
    <definedName name="Phase1NPVFCF">OFFSET([0]!XRange,39,0)</definedName>
    <definedName name="Phase2NPVFCF">OFFSET([0]!XRange,40,0)</definedName>
    <definedName name="Phase3NPVFCF">OFFSET([0]!XRange,41,0)</definedName>
    <definedName name="Pictur9">"Picture 9"</definedName>
    <definedName name="Picture1">"Picture 1"</definedName>
    <definedName name="Picture10">"Picture 10"</definedName>
    <definedName name="Picture11">"Picture 11"</definedName>
    <definedName name="Picture2">"Picture 2"</definedName>
    <definedName name="Picture4">"Picture 4"</definedName>
    <definedName name="Picture5">"Picture 5"</definedName>
    <definedName name="Picture6">"Picture 6"</definedName>
    <definedName name="PreviousButton">"Button 19"</definedName>
    <definedName name="_xlnm.Print_Area">"Formula removed, name can be deleted."</definedName>
    <definedName name="_xlnm.Print_Titles">"Formula removed, name can be deleted."</definedName>
    <definedName name="Project">{"Client Name or Project Name"}</definedName>
    <definedName name="ProjectName">{"Client Name or Project Name"}</definedName>
    <definedName name="q" hidden="1">{"Qtr Op Mgd Q2",#N/A,FALSE,"Qtr-Op (Mng)";"Qtr Op Rpt Q2",#N/A,FALSE,"Qtr-Op (Rpt)";"Operating Vs Reported",#N/A,FALSE,"Rpt-Op Inc"}</definedName>
    <definedName name="Rem_Bus_ROIC">OFFSET([0]!XRange,11,0)</definedName>
    <definedName name="rep" hidden="1">{#N/A,#N/A,FALSE,"COVER";#N/A,#N/A,FALSE,"VALUATION";#N/A,#N/A,FALSE,"FORECAST";#N/A,#N/A,FALSE,"FY ANALYSIS ";#N/A,#N/A,FALSE," HY ANALYSIS"}</definedName>
    <definedName name="RepairedName0495" hidden="1">"iQShowAnnual"</definedName>
    <definedName name="RepairedName2565">28.47</definedName>
    <definedName name="RepairedName2566">0.26</definedName>
    <definedName name="REV_CAL00">'[15]Inc-Yr Summary Calendar'!$AH$19</definedName>
    <definedName name="REV_CAL01">'[15]Inc-Yr Summary Calendar'!$AI$19</definedName>
    <definedName name="REV_CAL02">'[15]Inc-Yr Summary Calendar'!$AJ$19</definedName>
    <definedName name="REV_CAL95">'[15]Inc-Yr Summary Calendar'!$I$19</definedName>
    <definedName name="REV_CAL96">'[15]Inc-Yr Summary Calendar'!$O$19</definedName>
    <definedName name="REV_CAL97">'[15]Inc-Yr Summary Calendar'!$U$19</definedName>
    <definedName name="REV_CAL98">'[15]Inc-Yr Summary Calendar'!$AA$19</definedName>
    <definedName name="REV_CAL99">'[15]Inc-Yr Summary Calendar'!$AG$19</definedName>
    <definedName name="rngTotalRegionExposure">1</definedName>
    <definedName name="sds" hidden="1">{"'보고양식'!$A$58:$K$111"}</definedName>
    <definedName name="secsplit">"Chart 3"</definedName>
    <definedName name="sencount" hidden="1">1</definedName>
    <definedName name="Shares_Out_1q99">'[15]Inc-Yr Summary'!$X$48</definedName>
    <definedName name="showVersionCheckMessage">1</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olver_adj" localSheetId="1" hidden="1">'Financial Model'!#REF!</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'Financial Model'!#REF!</definedName>
    <definedName name="solver_lin" localSheetId="1" hidden="1">2</definedName>
    <definedName name="solver_neg" localSheetId="1" hidden="1">2</definedName>
    <definedName name="solver_num" localSheetId="1" hidden="1">1</definedName>
    <definedName name="solver_nwt" localSheetId="1" hidden="1">1</definedName>
    <definedName name="solver_opt" localSheetId="1" hidden="1">'Financial Model'!#REF!</definedName>
    <definedName name="solver_pre" localSheetId="1" hidden="1">0.000001</definedName>
    <definedName name="solver_rel1" localSheetId="1" hidden="1">2</definedName>
    <definedName name="solver_rhs1" localSheetId="1" hidden="1">'Financial Model'!#REF!</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3</definedName>
    <definedName name="solver_val" localSheetId="1" hidden="1">0</definedName>
    <definedName name="Sp">"       "</definedName>
    <definedName name="spain">"NA"</definedName>
    <definedName name="SubmitterUserId">#REF!</definedName>
    <definedName name="Target_price">71</definedName>
    <definedName name="TemplateRegion">#REF!</definedName>
    <definedName name="TickerRegion">#REF!</definedName>
    <definedName name="Total_Bus_ROIC">OFFSET([0]!XRange,12,0)</definedName>
    <definedName name="totalConsumerDemandExposure">1</definedName>
    <definedName name="uk">0.02</definedName>
    <definedName name="UnitStringsList">OFFSET(UnitStrings,0,0,ROWS(UnitStrings),1)</definedName>
    <definedName name="Update_This">[17]!Update_This</definedName>
    <definedName name="USD_mn__Year_ending_Dec">IFFprofit</definedName>
    <definedName name="WACC">OFFSET([0]!XRange,13,0)</definedName>
    <definedName name="worstchart">"Chart 5"</definedName>
    <definedName name="wrn.Aging._.and._.Trend._.Analysis." hidden="1">{#N/A,#N/A,FALSE,"Aging Summary";#N/A,#N/A,FALSE,"Ratio Analysis";#N/A,#N/A,FALSE,"Test 120 Day Accts";#N/A,#N/A,FALSE,"Tickmarks"}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ull._.Financials." hidden="1">{#N/A,#N/A,TRUE,"Financials";#N/A,#N/A,TRUE,"Operating Statistics";#N/A,#N/A,TRUE,"Capex &amp; Depreciation";#N/A,#N/A,TRUE,"Debt"}</definedName>
    <definedName name="wrn.One._.Pager._.plus._.Technicals." hidden="1">{#N/A,#N/A,FALSE,"One Pager";#N/A,#N/A,FALSE,"Technical"}</definedName>
    <definedName name="wrn.Variance._.Q4" hidden="1">{"Variance Q4",#N/A,FALSE,"Var"}</definedName>
    <definedName name="ws" hidden="1">{"'보고양식'!$A$58:$K$111"}</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X" hidden="1">{#N/A,#N/A,FALSE,"One Pager";#N/A,#N/A,FALSE,"Technical"}</definedName>
    <definedName name="z"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14" l="1"/>
  <c r="D19" i="14"/>
  <c r="E19" i="14"/>
  <c r="F19" i="14"/>
  <c r="H6" i="7"/>
  <c r="H8" i="7"/>
  <c r="H10" i="7"/>
  <c r="J10" i="7" s="1"/>
  <c r="H4" i="7"/>
  <c r="D20" i="14"/>
  <c r="E20" i="14"/>
  <c r="F20" i="14"/>
  <c r="C20" i="14"/>
  <c r="F17" i="14"/>
  <c r="E17" i="14"/>
  <c r="D17" i="14"/>
  <c r="C17" i="14"/>
  <c r="B17" i="14"/>
  <c r="F15" i="14"/>
  <c r="E15" i="14"/>
  <c r="D15" i="14"/>
  <c r="C15" i="14"/>
  <c r="B15" i="14"/>
  <c r="N10" i="10"/>
  <c r="C20" i="10"/>
  <c r="H53" i="4"/>
  <c r="I53" i="4" s="1"/>
  <c r="J53" i="4" s="1"/>
  <c r="K53" i="4" s="1"/>
  <c r="L53" i="4" s="1"/>
  <c r="N6" i="10" l="1"/>
  <c r="F74" i="4" l="1"/>
  <c r="G74" i="4" s="1"/>
  <c r="E74" i="4"/>
  <c r="D74" i="4"/>
  <c r="C74" i="4"/>
  <c r="O86" i="4"/>
  <c r="O63" i="4"/>
  <c r="D36" i="4"/>
  <c r="E36" i="4"/>
  <c r="F36" i="4"/>
  <c r="G36" i="4"/>
  <c r="C36" i="4"/>
  <c r="G75" i="4" l="1"/>
  <c r="H74" i="4"/>
  <c r="C8" i="10" l="1"/>
  <c r="H23" i="4"/>
  <c r="C9" i="10" s="1"/>
  <c r="I74" i="4"/>
  <c r="G60" i="4"/>
  <c r="G52" i="4"/>
  <c r="G48" i="4"/>
  <c r="G73" i="4"/>
  <c r="F73" i="4"/>
  <c r="E84" i="4"/>
  <c r="E73" i="4"/>
  <c r="E95" i="4" s="1"/>
  <c r="F60" i="4"/>
  <c r="F52" i="4"/>
  <c r="F48" i="4"/>
  <c r="E60" i="4"/>
  <c r="E52" i="4"/>
  <c r="D7" i="14" s="1"/>
  <c r="E48" i="4"/>
  <c r="D60" i="4"/>
  <c r="D52" i="4"/>
  <c r="D48" i="4"/>
  <c r="C60" i="4"/>
  <c r="C52" i="4"/>
  <c r="B7" i="14" s="1"/>
  <c r="C48" i="4"/>
  <c r="C84" i="4"/>
  <c r="D73" i="4"/>
  <c r="D95" i="4" s="1"/>
  <c r="D84" i="4"/>
  <c r="C73" i="4"/>
  <c r="C6" i="14" l="1"/>
  <c r="D6" i="14"/>
  <c r="C95" i="4"/>
  <c r="D32" i="14"/>
  <c r="D4" i="14"/>
  <c r="B10" i="14"/>
  <c r="B11" i="14"/>
  <c r="B32" i="14"/>
  <c r="B4" i="14"/>
  <c r="D13" i="14"/>
  <c r="F4" i="14"/>
  <c r="F32" i="14"/>
  <c r="J8" i="7"/>
  <c r="E4" i="14"/>
  <c r="E32" i="14"/>
  <c r="E7" i="14"/>
  <c r="C7" i="14"/>
  <c r="F7" i="14"/>
  <c r="B13" i="14"/>
  <c r="F13" i="14"/>
  <c r="C32" i="14"/>
  <c r="C4" i="14"/>
  <c r="E13" i="14"/>
  <c r="I23" i="4"/>
  <c r="D8" i="10"/>
  <c r="C11" i="14"/>
  <c r="C10" i="14"/>
  <c r="C12" i="14"/>
  <c r="C13" i="14"/>
  <c r="D11" i="14"/>
  <c r="D10" i="14"/>
  <c r="J74" i="4"/>
  <c r="G70" i="4"/>
  <c r="F12" i="14" s="1"/>
  <c r="D70" i="4"/>
  <c r="E70" i="4"/>
  <c r="D12" i="14" s="1"/>
  <c r="C70" i="4"/>
  <c r="B12" i="14" s="1"/>
  <c r="F70" i="4"/>
  <c r="E12" i="14" s="1"/>
  <c r="B6" i="14" l="1"/>
  <c r="J23" i="4"/>
  <c r="E8" i="10"/>
  <c r="K74" i="4"/>
  <c r="N13" i="10"/>
  <c r="N11" i="10"/>
  <c r="N8" i="10"/>
  <c r="H75" i="4"/>
  <c r="K23" i="4" l="1"/>
  <c r="F8" i="10"/>
  <c r="H76" i="4"/>
  <c r="H73" i="4" s="1"/>
  <c r="L74" i="4"/>
  <c r="L23" i="4" l="1"/>
  <c r="G8" i="10"/>
  <c r="I34" i="4"/>
  <c r="J34" i="4" s="1"/>
  <c r="K34" i="4" s="1"/>
  <c r="L34" i="4" s="1"/>
  <c r="D9" i="10"/>
  <c r="I11" i="4"/>
  <c r="L31" i="4"/>
  <c r="I75" i="4" l="1"/>
  <c r="E9" i="10" l="1"/>
  <c r="J75" i="4"/>
  <c r="I76" i="4"/>
  <c r="I73" i="4" s="1"/>
  <c r="G9" i="10" l="1"/>
  <c r="F9" i="10"/>
  <c r="K75" i="4"/>
  <c r="J76" i="4"/>
  <c r="J73" i="4" s="1"/>
  <c r="J11" i="4"/>
  <c r="K11" i="4" s="1"/>
  <c r="L11" i="4" s="1"/>
  <c r="L75" i="4" l="1"/>
  <c r="L76" i="4" s="1"/>
  <c r="L73" i="4" s="1"/>
  <c r="K76" i="4"/>
  <c r="K73" i="4" s="1"/>
  <c r="G7" i="10"/>
  <c r="F7" i="10"/>
  <c r="G3" i="10"/>
  <c r="F3" i="10"/>
  <c r="G25" i="4"/>
  <c r="F25" i="4"/>
  <c r="E25" i="4"/>
  <c r="D25" i="4"/>
  <c r="C25" i="4"/>
  <c r="G16" i="4"/>
  <c r="F16" i="4"/>
  <c r="E16" i="4"/>
  <c r="D16" i="4"/>
  <c r="C16" i="4"/>
  <c r="H7" i="4"/>
  <c r="H86" i="4" s="1"/>
  <c r="O16" i="4" l="1"/>
  <c r="H16" i="4"/>
  <c r="O25" i="4"/>
  <c r="H25" i="4"/>
  <c r="H24" i="4" s="1"/>
  <c r="C12" i="10" s="1"/>
  <c r="I16" i="4"/>
  <c r="J16" i="4" s="1"/>
  <c r="K16" i="4" s="1"/>
  <c r="L16" i="4" s="1"/>
  <c r="H10" i="4"/>
  <c r="H85" i="4" s="1"/>
  <c r="C17" i="4"/>
  <c r="D17" i="4"/>
  <c r="E17" i="4"/>
  <c r="F17" i="4"/>
  <c r="G17" i="4"/>
  <c r="I7" i="4"/>
  <c r="I86" i="4" s="1"/>
  <c r="H63" i="4" l="1"/>
  <c r="I25" i="4"/>
  <c r="H15" i="4"/>
  <c r="I15" i="4"/>
  <c r="I10" i="4"/>
  <c r="I85" i="4" s="1"/>
  <c r="J7" i="4"/>
  <c r="J86" i="4" s="1"/>
  <c r="I63" i="4" l="1"/>
  <c r="J25" i="4"/>
  <c r="I24" i="4"/>
  <c r="D12" i="10" s="1"/>
  <c r="H17" i="4"/>
  <c r="J10" i="4"/>
  <c r="J85" i="4" s="1"/>
  <c r="J15" i="4"/>
  <c r="I17" i="4"/>
  <c r="K7" i="4"/>
  <c r="K86" i="4" s="1"/>
  <c r="J63" i="4" l="1"/>
  <c r="K25" i="4"/>
  <c r="J24" i="4"/>
  <c r="E12" i="10" s="1"/>
  <c r="J17" i="4"/>
  <c r="K10" i="4"/>
  <c r="K85" i="4" s="1"/>
  <c r="K15" i="4"/>
  <c r="L7" i="4"/>
  <c r="L86" i="4" s="1"/>
  <c r="K63" i="4" l="1"/>
  <c r="L25" i="4"/>
  <c r="K24" i="4"/>
  <c r="F12" i="10" s="1"/>
  <c r="K17" i="4"/>
  <c r="L10" i="4"/>
  <c r="L85" i="4" s="1"/>
  <c r="L15" i="4"/>
  <c r="L63" i="4" l="1"/>
  <c r="L24" i="4"/>
  <c r="G12" i="10" s="1"/>
  <c r="L17" i="4"/>
  <c r="E7" i="10" l="1"/>
  <c r="D7" i="10"/>
  <c r="C7" i="10"/>
  <c r="B7" i="10"/>
  <c r="E3" i="10"/>
  <c r="D3" i="10"/>
  <c r="C3" i="10"/>
  <c r="F11" i="4" l="1"/>
  <c r="D11" i="4" l="1"/>
  <c r="G11" i="4"/>
  <c r="E11" i="4"/>
  <c r="C11" i="4"/>
  <c r="C12" i="4"/>
  <c r="B24" i="14" s="1"/>
  <c r="D8" i="4"/>
  <c r="D12" i="4"/>
  <c r="C24" i="14" s="1"/>
  <c r="G12" i="4"/>
  <c r="F24" i="14" s="1"/>
  <c r="G8" i="4"/>
  <c r="F8" i="4"/>
  <c r="F12" i="4"/>
  <c r="E24" i="14" s="1"/>
  <c r="E8" i="4"/>
  <c r="E12" i="4"/>
  <c r="D24" i="14" s="1"/>
  <c r="E13" i="4" l="1"/>
  <c r="D13" i="4"/>
  <c r="C13" i="4"/>
  <c r="F13" i="4"/>
  <c r="G13" i="4"/>
  <c r="C18" i="4" l="1"/>
  <c r="G18" i="4"/>
  <c r="F18" i="4"/>
  <c r="E18" i="4"/>
  <c r="D18" i="4"/>
  <c r="C5" i="14" l="1"/>
  <c r="C26" i="14"/>
  <c r="C8" i="14"/>
  <c r="D44" i="4"/>
  <c r="C25" i="14" s="1"/>
  <c r="E44" i="4"/>
  <c r="D25" i="14" s="1"/>
  <c r="D5" i="14"/>
  <c r="D26" i="14"/>
  <c r="D8" i="14"/>
  <c r="F44" i="4"/>
  <c r="E25" i="14" s="1"/>
  <c r="E5" i="14"/>
  <c r="E26" i="14"/>
  <c r="E8" i="14"/>
  <c r="J6" i="7"/>
  <c r="G44" i="4"/>
  <c r="F25" i="14" s="1"/>
  <c r="F26" i="14"/>
  <c r="F5" i="14"/>
  <c r="F8" i="14"/>
  <c r="C44" i="4"/>
  <c r="B25" i="14" s="1"/>
  <c r="B5" i="14"/>
  <c r="B8" i="14"/>
  <c r="B26" i="14"/>
  <c r="G19" i="4"/>
  <c r="C19" i="4"/>
  <c r="C27" i="4"/>
  <c r="G20" i="4"/>
  <c r="F27" i="4"/>
  <c r="F19" i="4"/>
  <c r="G27" i="4"/>
  <c r="E27" i="4"/>
  <c r="E19" i="4"/>
  <c r="F20" i="4"/>
  <c r="D27" i="4"/>
  <c r="D20" i="4"/>
  <c r="D19" i="4"/>
  <c r="E20" i="4"/>
  <c r="C29" i="4" l="1"/>
  <c r="C30" i="4"/>
  <c r="G29" i="4"/>
  <c r="G30" i="4"/>
  <c r="F29" i="4"/>
  <c r="F30" i="4"/>
  <c r="E30" i="4"/>
  <c r="E29" i="4"/>
  <c r="D30" i="4"/>
  <c r="D29" i="4"/>
  <c r="C32" i="4" l="1"/>
  <c r="F32" i="4"/>
  <c r="G32" i="4"/>
  <c r="E32" i="4"/>
  <c r="D32" i="4"/>
  <c r="G35" i="4" l="1"/>
  <c r="E35" i="4"/>
  <c r="D28" i="14" s="1"/>
  <c r="C35" i="4"/>
  <c r="B28" i="14" s="1"/>
  <c r="D35" i="4"/>
  <c r="C28" i="14" s="1"/>
  <c r="G39" i="4"/>
  <c r="G37" i="4"/>
  <c r="E39" i="4"/>
  <c r="E37" i="4"/>
  <c r="F33" i="4"/>
  <c r="F35" i="4"/>
  <c r="G33" i="4"/>
  <c r="E33" i="4"/>
  <c r="D33" i="4"/>
  <c r="D37" i="4" l="1"/>
  <c r="E41" i="4"/>
  <c r="D30" i="14"/>
  <c r="D31" i="14"/>
  <c r="G41" i="4"/>
  <c r="F31" i="14"/>
  <c r="F30" i="14"/>
  <c r="J4" i="7"/>
  <c r="L4" i="7" s="1"/>
  <c r="F42" i="4"/>
  <c r="E23" i="14" s="1"/>
  <c r="E27" i="14"/>
  <c r="C27" i="14"/>
  <c r="D42" i="4"/>
  <c r="C23" i="14" s="1"/>
  <c r="D39" i="4"/>
  <c r="B27" i="14"/>
  <c r="C42" i="4"/>
  <c r="B23" i="14" s="1"/>
  <c r="C37" i="4"/>
  <c r="D27" i="14"/>
  <c r="E42" i="4"/>
  <c r="D23" i="14" s="1"/>
  <c r="C39" i="4"/>
  <c r="F27" i="14"/>
  <c r="G42" i="4"/>
  <c r="F23" i="14" s="1"/>
  <c r="F39" i="4"/>
  <c r="F37" i="4"/>
  <c r="D41" i="4" l="1"/>
  <c r="C30" i="14"/>
  <c r="C31" i="14"/>
  <c r="C41" i="4"/>
  <c r="B31" i="14"/>
  <c r="B30" i="14"/>
  <c r="F41" i="4"/>
  <c r="E31" i="14"/>
  <c r="E30" i="14"/>
  <c r="H12" i="4"/>
  <c r="I12" i="4" l="1"/>
  <c r="H13" i="4"/>
  <c r="J12" i="4" l="1"/>
  <c r="I13" i="4"/>
  <c r="I18" i="4" l="1"/>
  <c r="H18" i="4"/>
  <c r="J13" i="4"/>
  <c r="D5" i="10" l="1"/>
  <c r="D6" i="10" s="1"/>
  <c r="C5" i="10"/>
  <c r="C6" i="10" s="1"/>
  <c r="I22" i="4"/>
  <c r="I61" i="4"/>
  <c r="I52" i="4"/>
  <c r="H22" i="4"/>
  <c r="H52" i="4"/>
  <c r="H61" i="4"/>
  <c r="I19" i="4"/>
  <c r="I20" i="4"/>
  <c r="H20" i="4"/>
  <c r="H19" i="4"/>
  <c r="J18" i="4"/>
  <c r="K12" i="4"/>
  <c r="E5" i="10" l="1"/>
  <c r="E6" i="10" s="1"/>
  <c r="I60" i="4"/>
  <c r="H60" i="4"/>
  <c r="J22" i="4"/>
  <c r="J61" i="4"/>
  <c r="J52" i="4"/>
  <c r="J19" i="4"/>
  <c r="J20" i="4"/>
  <c r="L12" i="4"/>
  <c r="K13" i="4"/>
  <c r="J60" i="4" l="1"/>
  <c r="K18" i="4"/>
  <c r="L13" i="4"/>
  <c r="F5" i="10" l="1"/>
  <c r="F6" i="10" s="1"/>
  <c r="K22" i="4"/>
  <c r="K52" i="4"/>
  <c r="K61" i="4"/>
  <c r="K20" i="4"/>
  <c r="K19" i="4"/>
  <c r="L18" i="4"/>
  <c r="G5" i="10" l="1"/>
  <c r="K60" i="4"/>
  <c r="L22" i="4"/>
  <c r="L61" i="4"/>
  <c r="L52" i="4"/>
  <c r="L19" i="4"/>
  <c r="L20" i="4"/>
  <c r="G6" i="10" l="1"/>
  <c r="L60" i="4"/>
  <c r="K27" i="4" l="1"/>
  <c r="L27" i="4"/>
  <c r="I27" i="4"/>
  <c r="J27" i="4"/>
  <c r="H27" i="4"/>
  <c r="L28" i="4" l="1"/>
  <c r="K28" i="4"/>
  <c r="I28" i="4"/>
  <c r="H28" i="4"/>
  <c r="J28" i="4"/>
  <c r="L30" i="4" l="1"/>
  <c r="I30" i="4"/>
  <c r="J30" i="4"/>
  <c r="H30" i="4"/>
  <c r="K30" i="4"/>
  <c r="L32" i="4" l="1"/>
  <c r="L42" i="4" s="1"/>
  <c r="K32" i="4"/>
  <c r="K42" i="4" s="1"/>
  <c r="H32" i="4"/>
  <c r="J32" i="4"/>
  <c r="I32" i="4"/>
  <c r="H35" i="4" l="1"/>
  <c r="H42" i="4" s="1"/>
  <c r="L35" i="4"/>
  <c r="L33" i="4"/>
  <c r="I33" i="4"/>
  <c r="I35" i="4"/>
  <c r="I42" i="4" s="1"/>
  <c r="H33" i="4"/>
  <c r="J33" i="4"/>
  <c r="J35" i="4"/>
  <c r="J42" i="4" s="1"/>
  <c r="K35" i="4"/>
  <c r="K33" i="4"/>
  <c r="H39" i="4" l="1"/>
  <c r="H40" i="4" s="1"/>
  <c r="H36" i="4" s="1"/>
  <c r="H37" i="4" s="1"/>
  <c r="H50" i="4" s="1"/>
  <c r="H48" i="4" s="1"/>
  <c r="K39" i="4"/>
  <c r="K40" i="4" s="1"/>
  <c r="K36" i="4" s="1"/>
  <c r="K37" i="4" s="1"/>
  <c r="J39" i="4"/>
  <c r="J40" i="4" s="1"/>
  <c r="J36" i="4" s="1"/>
  <c r="J37" i="4" s="1"/>
  <c r="I39" i="4"/>
  <c r="I40" i="4" s="1"/>
  <c r="I41" i="4" s="1"/>
  <c r="L39" i="4"/>
  <c r="L40" i="4" s="1"/>
  <c r="L36" i="4" s="1"/>
  <c r="L37" i="4" s="1"/>
  <c r="H41" i="4" l="1"/>
  <c r="H70" i="4"/>
  <c r="J41" i="4"/>
  <c r="I36" i="4"/>
  <c r="I37" i="4" s="1"/>
  <c r="I50" i="4" s="1"/>
  <c r="K41" i="4"/>
  <c r="L41" i="4"/>
  <c r="J50" i="4" l="1"/>
  <c r="I48" i="4"/>
  <c r="I70" i="4" l="1"/>
  <c r="K50" i="4"/>
  <c r="J48" i="4"/>
  <c r="J70" i="4" l="1"/>
  <c r="L50" i="4"/>
  <c r="L48" i="4" s="1"/>
  <c r="K48" i="4"/>
  <c r="K70" i="4" l="1"/>
  <c r="L70" i="4"/>
  <c r="F84" i="4"/>
  <c r="F95" i="4" s="1"/>
  <c r="G84" i="4"/>
  <c r="G95" i="4" s="1"/>
  <c r="F6" i="14" l="1"/>
  <c r="F28" i="14"/>
  <c r="E6" i="14"/>
  <c r="E28" i="14"/>
  <c r="F10" i="14"/>
  <c r="F11" i="14"/>
  <c r="E11" i="14"/>
  <c r="E10" i="14"/>
  <c r="I44" i="4" l="1"/>
  <c r="J44" i="4"/>
  <c r="K44" i="4"/>
  <c r="L44" i="4"/>
  <c r="I84" i="4"/>
  <c r="I95" i="4" s="1"/>
  <c r="J84" i="4"/>
  <c r="J95" i="4" s="1"/>
  <c r="K84" i="4"/>
  <c r="K95" i="4" s="1"/>
  <c r="L84" i="4"/>
  <c r="L95" i="4" s="1"/>
  <c r="E10" i="10"/>
  <c r="E11" i="10" s="1"/>
  <c r="E13" i="10" s="1"/>
  <c r="F10" i="10"/>
  <c r="F11" i="10" s="1"/>
  <c r="F13" i="10" s="1"/>
  <c r="G10" i="10"/>
  <c r="G11" i="10" s="1"/>
  <c r="G13" i="10" s="1"/>
  <c r="H44" i="4"/>
  <c r="H84" i="4"/>
  <c r="H95" i="4" s="1"/>
  <c r="C10" i="10"/>
  <c r="C11" i="10" s="1"/>
  <c r="C13" i="10" s="1"/>
  <c r="D10" i="10"/>
  <c r="D11" i="10" s="1"/>
  <c r="D13" i="10" s="1"/>
  <c r="N16" i="10" l="1"/>
  <c r="N18" i="10" s="1"/>
  <c r="C14" i="10" l="1"/>
  <c r="C15" i="10" s="1"/>
  <c r="C16" i="10"/>
  <c r="C17" i="10" s="1"/>
  <c r="C18" i="10" s="1"/>
  <c r="C21" i="10" s="1"/>
  <c r="C23" i="10" s="1"/>
  <c r="L27" i="10" s="1"/>
</calcChain>
</file>

<file path=xl/sharedStrings.xml><?xml version="1.0" encoding="utf-8"?>
<sst xmlns="http://schemas.openxmlformats.org/spreadsheetml/2006/main" count="303" uniqueCount="240">
  <si>
    <t>Valuation</t>
  </si>
  <si>
    <t>Ratios</t>
  </si>
  <si>
    <t>F2021</t>
  </si>
  <si>
    <t>F2022</t>
  </si>
  <si>
    <t>F2023</t>
  </si>
  <si>
    <t>F2026E</t>
  </si>
  <si>
    <t>Profit &amp; Loss Account</t>
  </si>
  <si>
    <t>Income:</t>
  </si>
  <si>
    <t>Net Revenues</t>
  </si>
  <si>
    <t>Growth</t>
  </si>
  <si>
    <t>Expenditure:</t>
  </si>
  <si>
    <t>Gross profit</t>
  </si>
  <si>
    <t>Gross profit margin</t>
  </si>
  <si>
    <t>Total Expenditure</t>
  </si>
  <si>
    <t>Operating profit</t>
  </si>
  <si>
    <t>OPM</t>
  </si>
  <si>
    <t>OP growth</t>
  </si>
  <si>
    <t>Financial Expenses</t>
  </si>
  <si>
    <t>Depreciation</t>
  </si>
  <si>
    <t>Other Income</t>
  </si>
  <si>
    <t>Profit Before Taxation</t>
  </si>
  <si>
    <t>Provision for Taxation</t>
  </si>
  <si>
    <t>Tax rate</t>
  </si>
  <si>
    <t>Minority Interest</t>
  </si>
  <si>
    <t>Extraordinary item</t>
  </si>
  <si>
    <t>Reported PAT</t>
  </si>
  <si>
    <t>EPS</t>
  </si>
  <si>
    <t>Dividend per share</t>
  </si>
  <si>
    <t>Number of shares</t>
  </si>
  <si>
    <t>Balance Sheet</t>
  </si>
  <si>
    <t>Sources of Funds</t>
  </si>
  <si>
    <t>Shareholders' Funds:</t>
  </si>
  <si>
    <t>(A) Share Capital</t>
  </si>
  <si>
    <t>(B) Reserves &amp; Surplus</t>
  </si>
  <si>
    <t>Application of Funds</t>
  </si>
  <si>
    <t>(B) Less: Depreciation</t>
  </si>
  <si>
    <t>Deffered Tax Assets</t>
  </si>
  <si>
    <t>Investments</t>
  </si>
  <si>
    <t>Other Non current assets</t>
  </si>
  <si>
    <t>Current Assets, Loans and Advances</t>
  </si>
  <si>
    <t>(A) Inventories</t>
  </si>
  <si>
    <t>(C) Cash and Bank Balances</t>
  </si>
  <si>
    <t>(D) Loans and Advances</t>
  </si>
  <si>
    <t>(E) other current assets</t>
  </si>
  <si>
    <t>EBIT</t>
  </si>
  <si>
    <t>Less taxes</t>
  </si>
  <si>
    <t>Less Capex</t>
  </si>
  <si>
    <t>Plus Depriciation</t>
  </si>
  <si>
    <t>Less Changes in Working Capital</t>
  </si>
  <si>
    <t>F2027E</t>
  </si>
  <si>
    <t>F2028E</t>
  </si>
  <si>
    <t>F2029E</t>
  </si>
  <si>
    <t>Other operating expenses</t>
  </si>
  <si>
    <t>As % of Net Revenues</t>
  </si>
  <si>
    <t>Forecast Period</t>
  </si>
  <si>
    <t>Y/E Mar (Rs Cr)</t>
  </si>
  <si>
    <t>Financial Model</t>
  </si>
  <si>
    <t>Table of Contents</t>
  </si>
  <si>
    <t>F2024</t>
  </si>
  <si>
    <t>F2025</t>
  </si>
  <si>
    <t xml:space="preserve"> PAT</t>
  </si>
  <si>
    <t>F2030E</t>
  </si>
  <si>
    <t>Cost of capital</t>
  </si>
  <si>
    <t>Rm</t>
  </si>
  <si>
    <t>Kd</t>
  </si>
  <si>
    <t>Rf</t>
  </si>
  <si>
    <t>Rm-Rf</t>
  </si>
  <si>
    <t xml:space="preserve">Firm beta </t>
  </si>
  <si>
    <t xml:space="preserve">equity weight </t>
  </si>
  <si>
    <t>debt weight</t>
  </si>
  <si>
    <t xml:space="preserve">tax rate </t>
  </si>
  <si>
    <t>Ke</t>
  </si>
  <si>
    <t>D/E</t>
  </si>
  <si>
    <t>WACC</t>
  </si>
  <si>
    <t>ROC</t>
  </si>
  <si>
    <t>Stable growth rate</t>
  </si>
  <si>
    <t>Reinvestment in stable growth</t>
  </si>
  <si>
    <t xml:space="preserve">No. of shares outstanding </t>
  </si>
  <si>
    <t xml:space="preserve">intangible assets </t>
  </si>
  <si>
    <t xml:space="preserve">loans </t>
  </si>
  <si>
    <t xml:space="preserve">derivative assets </t>
  </si>
  <si>
    <t xml:space="preserve">other financial assets </t>
  </si>
  <si>
    <t>Non Current Assets:</t>
  </si>
  <si>
    <t xml:space="preserve">(B) trade receivables </t>
  </si>
  <si>
    <t xml:space="preserve">investments </t>
  </si>
  <si>
    <t xml:space="preserve">current tax assets </t>
  </si>
  <si>
    <t xml:space="preserve">assets classified as held for sale </t>
  </si>
  <si>
    <t xml:space="preserve">non current liabilities </t>
  </si>
  <si>
    <t xml:space="preserve">borrowings </t>
  </si>
  <si>
    <t xml:space="preserve">lease liabilities </t>
  </si>
  <si>
    <t xml:space="preserve">derivative liabilities </t>
  </si>
  <si>
    <t xml:space="preserve">other financial liabilities </t>
  </si>
  <si>
    <t xml:space="preserve">provisions </t>
  </si>
  <si>
    <t xml:space="preserve">deferred tax liabilities </t>
  </si>
  <si>
    <t xml:space="preserve">other non current liabilities </t>
  </si>
  <si>
    <t xml:space="preserve">current liabilities </t>
  </si>
  <si>
    <t xml:space="preserve">trade payables </t>
  </si>
  <si>
    <t xml:space="preserve">other current liabilities </t>
  </si>
  <si>
    <t xml:space="preserve">current tax liabilities </t>
  </si>
  <si>
    <t>constant 20%</t>
  </si>
  <si>
    <t xml:space="preserve">Dividend </t>
  </si>
  <si>
    <t xml:space="preserve">transfer to reserves </t>
  </si>
  <si>
    <t xml:space="preserve">inventory turnover days </t>
  </si>
  <si>
    <t xml:space="preserve">NPM </t>
  </si>
  <si>
    <t>20,000 cr capex for Fy26 then 21,000 cr for fy27 and thereafter constant 21,000</t>
  </si>
  <si>
    <t xml:space="preserve">balancing figure </t>
  </si>
  <si>
    <t xml:space="preserve">Free Cash Flow from operatons </t>
  </si>
  <si>
    <t xml:space="preserve">non operating income after tax </t>
  </si>
  <si>
    <t xml:space="preserve">Free cash flow to investors </t>
  </si>
  <si>
    <t xml:space="preserve">Terminal value of EBIT </t>
  </si>
  <si>
    <t xml:space="preserve">terminal value of non operating income </t>
  </si>
  <si>
    <t xml:space="preserve">present value of non operating income </t>
  </si>
  <si>
    <t xml:space="preserve">enterprise value </t>
  </si>
  <si>
    <t xml:space="preserve">net debt end of fy25 </t>
  </si>
  <si>
    <t xml:space="preserve">equity value </t>
  </si>
  <si>
    <t xml:space="preserve">number of shares </t>
  </si>
  <si>
    <t xml:space="preserve">crore </t>
  </si>
  <si>
    <t xml:space="preserve">value per share </t>
  </si>
  <si>
    <t xml:space="preserve">Free cash flow to firm </t>
  </si>
  <si>
    <t>crore</t>
  </si>
  <si>
    <t>JSW steel Financial Model</t>
  </si>
  <si>
    <t xml:space="preserve">JSW Steel </t>
  </si>
  <si>
    <t xml:space="preserve">TATA Steel </t>
  </si>
  <si>
    <t xml:space="preserve">SAIL </t>
  </si>
  <si>
    <t xml:space="preserve">Jindal Steel &amp; Power </t>
  </si>
  <si>
    <t>Jindal Stainless</t>
  </si>
  <si>
    <t>P/E</t>
  </si>
  <si>
    <t>EV/EBITDA</t>
  </si>
  <si>
    <t xml:space="preserve">Price/Book value </t>
  </si>
  <si>
    <t xml:space="preserve">Quick ratio </t>
  </si>
  <si>
    <t xml:space="preserve">Average </t>
  </si>
  <si>
    <t xml:space="preserve">Present value of free cash flow </t>
  </si>
  <si>
    <t>FY2021</t>
  </si>
  <si>
    <t>FY2022</t>
  </si>
  <si>
    <t>FY2023</t>
  </si>
  <si>
    <t>FY2024</t>
  </si>
  <si>
    <t>FY2025</t>
  </si>
  <si>
    <t xml:space="preserve">Debt to equity ratio </t>
  </si>
  <si>
    <t xml:space="preserve">current ratio </t>
  </si>
  <si>
    <t xml:space="preserve">current liability ratio </t>
  </si>
  <si>
    <t xml:space="preserve">total debt to total assets </t>
  </si>
  <si>
    <t>trade receivable turnover(days )</t>
  </si>
  <si>
    <t xml:space="preserve">operating ebitda margin </t>
  </si>
  <si>
    <t xml:space="preserve">net profit margin </t>
  </si>
  <si>
    <t xml:space="preserve">eps </t>
  </si>
  <si>
    <t>ROCE</t>
  </si>
  <si>
    <t>return on capital employed</t>
  </si>
  <si>
    <t>inventory turnover (times)</t>
  </si>
  <si>
    <t>trade receivable turnover (times)</t>
  </si>
  <si>
    <t>Liquidity Ratios</t>
  </si>
  <si>
    <t xml:space="preserve">Total liabilities to equity ratio </t>
  </si>
  <si>
    <t xml:space="preserve">Asset turnover ratio </t>
  </si>
  <si>
    <t xml:space="preserve">dividend payout ratio </t>
  </si>
  <si>
    <t xml:space="preserve">interest coverage ratio </t>
  </si>
  <si>
    <t>Net debt to EBITDA</t>
  </si>
  <si>
    <t xml:space="preserve">Cash ratio </t>
  </si>
  <si>
    <t xml:space="preserve">gross profit margin </t>
  </si>
  <si>
    <t xml:space="preserve">EBIT Margin </t>
  </si>
  <si>
    <t xml:space="preserve">Return on equity </t>
  </si>
  <si>
    <t xml:space="preserve">Return on assets </t>
  </si>
  <si>
    <t>Cost of Good Sold</t>
  </si>
  <si>
    <t xml:space="preserve">book value per share  </t>
  </si>
  <si>
    <t xml:space="preserve">fixed asset turnover </t>
  </si>
  <si>
    <t>production (MTPA)</t>
  </si>
  <si>
    <t>JSW STEEL</t>
  </si>
  <si>
    <t>Dividend Payout ratio</t>
  </si>
  <si>
    <t>Solvency  Ratios</t>
  </si>
  <si>
    <t>Efficiency Ratios</t>
  </si>
  <si>
    <t>Profitability Ratios</t>
  </si>
  <si>
    <t>Market valuation Ratios</t>
  </si>
  <si>
    <t xml:space="preserve">Production </t>
  </si>
  <si>
    <t xml:space="preserve">Price to sales </t>
  </si>
  <si>
    <t>(A)Fixed assets  Gross Block</t>
  </si>
  <si>
    <t>(C)Fixed assets  Net Block</t>
  </si>
  <si>
    <t xml:space="preserve">Relative value </t>
  </si>
  <si>
    <t xml:space="preserve">Relative valuation </t>
  </si>
  <si>
    <t>$H$8</t>
  </si>
  <si>
    <t>$I$8</t>
  </si>
  <si>
    <t>$J$8</t>
  </si>
  <si>
    <t>$K$8</t>
  </si>
  <si>
    <t>$L$8</t>
  </si>
  <si>
    <t>bull case</t>
  </si>
  <si>
    <t>Created by Arjan Singh on 07/07/2025</t>
  </si>
  <si>
    <t xml:space="preserve">bear case </t>
  </si>
  <si>
    <t>Scenario Summary</t>
  </si>
  <si>
    <t>Changing Cells:</t>
  </si>
  <si>
    <t>Current Values:</t>
  </si>
  <si>
    <t>Result Cells:</t>
  </si>
  <si>
    <t>Notes: Current Values column represents values of changing cells at</t>
  </si>
  <si>
    <t>time Scenario Summary Report was created.  Changing cells for each</t>
  </si>
  <si>
    <t>scenario are highlighted in grey.</t>
  </si>
  <si>
    <t>$I$39</t>
  </si>
  <si>
    <t>$J$39</t>
  </si>
  <si>
    <t>$K$39</t>
  </si>
  <si>
    <t>$L$39</t>
  </si>
  <si>
    <t>$N$15</t>
  </si>
  <si>
    <t>$C$23</t>
  </si>
  <si>
    <t xml:space="preserve">bull case </t>
  </si>
  <si>
    <t>Created by Arjan Singh on 07/07/2025
Modified by Arjan Singh on 07/07/2025</t>
  </si>
  <si>
    <t>$N$17</t>
  </si>
  <si>
    <t xml:space="preserve">bull </t>
  </si>
  <si>
    <t xml:space="preserve">bear </t>
  </si>
  <si>
    <t xml:space="preserve">FY26 EPS </t>
  </si>
  <si>
    <t xml:space="preserve">FY27 EPS </t>
  </si>
  <si>
    <t xml:space="preserve">FY28 EPS </t>
  </si>
  <si>
    <t xml:space="preserve">FY29 EPS </t>
  </si>
  <si>
    <t xml:space="preserve">FY30 EPS </t>
  </si>
  <si>
    <t>G=</t>
  </si>
  <si>
    <t>WACC =</t>
  </si>
  <si>
    <t xml:space="preserve">WACC Scenarios </t>
  </si>
  <si>
    <t xml:space="preserve">Stable growth rate scenarios </t>
  </si>
  <si>
    <t xml:space="preserve">revenue growth scenarios </t>
  </si>
  <si>
    <t xml:space="preserve">wacc  </t>
  </si>
  <si>
    <t xml:space="preserve">Value/share </t>
  </si>
  <si>
    <t xml:space="preserve">Scenario summary 1 </t>
  </si>
  <si>
    <t>Scenario summary 2</t>
  </si>
  <si>
    <t xml:space="preserve">Scenario summary 3 </t>
  </si>
  <si>
    <t>revenue growth FY26</t>
  </si>
  <si>
    <t>revenue growth FY27</t>
  </si>
  <si>
    <t>revenue growth FY28</t>
  </si>
  <si>
    <t>revenue growth FY29</t>
  </si>
  <si>
    <t>revenue growth FY30</t>
  </si>
  <si>
    <t xml:space="preserve">Stable growth rate </t>
  </si>
  <si>
    <t>Value/share</t>
  </si>
  <si>
    <t xml:space="preserve">average </t>
  </si>
  <si>
    <t xml:space="preserve">12% growth as guided by management </t>
  </si>
  <si>
    <t xml:space="preserve">average of last 5 years </t>
  </si>
  <si>
    <t xml:space="preserve">pre tax cost of debt </t>
  </si>
  <si>
    <t xml:space="preserve">of gross fixed assets which has been historically true </t>
  </si>
  <si>
    <t xml:space="preserve">average last 5 years </t>
  </si>
  <si>
    <t xml:space="preserve">20% of PAT </t>
  </si>
  <si>
    <t xml:space="preserve">20% of eps </t>
  </si>
  <si>
    <t xml:space="preserve">constant </t>
  </si>
  <si>
    <t>19000 debt to be issued in FY26 after which 10,000 cr will be repaid each years</t>
  </si>
  <si>
    <t xml:space="preserve">constant percentage of FY25 </t>
  </si>
  <si>
    <t>40% of COGS</t>
  </si>
  <si>
    <t xml:space="preserve">of sales </t>
  </si>
  <si>
    <t>Sensitivity analysis of WACC and stable growth rate (G)</t>
  </si>
  <si>
    <t xml:space="preserve">historially 20% of long term borrowings </t>
  </si>
  <si>
    <t xml:space="preserve">Profit After Taxation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</si>
</sst>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quot;$&quot;* #,##0.00_);_(&quot;$&quot;* \(#,##0.00\);_(&quot;$&quot;* &quot;-&quot;??_);_(@_)"/>
    <numFmt numFmtId="165" formatCode="0.0%"/>
    <numFmt numFmtId="166" formatCode="_(* #,##0_);_(* \(#,##0\);_(* &quot;-&quot;??_);_(@_)"/>
    <numFmt numFmtId="167" formatCode="0.0"/>
    <numFmt numFmtId="168" formatCode="_(* #,##0.0_);_(* \(#,##0.0\);_(* &quot;-&quot;??_);_(@_)"/>
    <numFmt numFmtId="169" formatCode="#,##0.0_);[Red]\(#,##0.0\)"/>
    <numFmt numFmtId="170" formatCode="0.000%"/>
    <numFmt numFmtId="171" formatCode="_(* #,##0.0_);_(* \(#,##0.0\);_(* &quot;-&quot;?_);_(@_)"/>
    <numFmt numFmtId="172" formatCode="#,##0.000_);[Red]\(#,##0.000\)"/>
    <numFmt numFmtId="173" formatCode="0.0000"/>
  </numFmts>
  <fonts count="41">
    <font>
      <sz val="10"/>
      <name val="Univers 55"/>
    </font>
    <font>
      <sz val="11"/>
      <color theme="1"/>
      <name val="Aptos Narrow"/>
      <family val="2"/>
      <scheme val="minor"/>
    </font>
    <font>
      <sz val="10"/>
      <name val="Arial"/>
      <family val="2"/>
    </font>
    <font>
      <sz val="10"/>
      <name val="Univers 55"/>
    </font>
    <font>
      <u/>
      <sz val="10"/>
      <color indexed="12"/>
      <name val="Arial"/>
      <family val="2"/>
    </font>
    <font>
      <sz val="10"/>
      <name val="Bembo (DFS)"/>
    </font>
    <font>
      <b/>
      <sz val="10"/>
      <color rgb="FF002060"/>
      <name val="Aptos Narrow"/>
      <family val="2"/>
      <scheme val="minor"/>
    </font>
    <font>
      <sz val="9"/>
      <name val="Bembo (DFS)"/>
    </font>
    <font>
      <sz val="10"/>
      <name val="Aptos Narrow"/>
      <family val="2"/>
      <scheme val="minor"/>
    </font>
    <font>
      <b/>
      <sz val="10"/>
      <name val="Aptos Narrow"/>
      <family val="2"/>
      <scheme val="minor"/>
    </font>
    <font>
      <sz val="10"/>
      <color indexed="14"/>
      <name val="Aptos Narrow"/>
      <family val="2"/>
      <scheme val="minor"/>
    </font>
    <font>
      <b/>
      <sz val="10"/>
      <color theme="0"/>
      <name val="Aptos Narrow"/>
      <family val="2"/>
      <scheme val="minor"/>
    </font>
    <font>
      <sz val="10"/>
      <color indexed="9"/>
      <name val="Aptos Narrow"/>
      <family val="2"/>
      <scheme val="minor"/>
    </font>
    <font>
      <b/>
      <sz val="10"/>
      <color indexed="10"/>
      <name val="Aptos Narrow"/>
      <family val="2"/>
      <scheme val="minor"/>
    </font>
    <font>
      <b/>
      <sz val="10"/>
      <color indexed="12"/>
      <name val="Aptos Narrow"/>
      <family val="2"/>
      <scheme val="minor"/>
    </font>
    <font>
      <sz val="10"/>
      <color indexed="10"/>
      <name val="Aptos Narrow"/>
      <family val="2"/>
      <scheme val="minor"/>
    </font>
    <font>
      <i/>
      <sz val="10"/>
      <name val="Aptos Narrow"/>
      <family val="2"/>
      <scheme val="minor"/>
    </font>
    <font>
      <i/>
      <sz val="10"/>
      <color indexed="12"/>
      <name val="Aptos Narrow"/>
      <family val="2"/>
      <scheme val="minor"/>
    </font>
    <font>
      <i/>
      <sz val="10"/>
      <color rgb="FFFF0000"/>
      <name val="Aptos Narrow"/>
      <family val="2"/>
      <scheme val="minor"/>
    </font>
    <font>
      <sz val="10"/>
      <color indexed="12"/>
      <name val="Aptos Narrow"/>
      <family val="2"/>
      <scheme val="minor"/>
    </font>
    <font>
      <sz val="10"/>
      <color theme="1"/>
      <name val="Aptos Narrow"/>
      <family val="2"/>
      <scheme val="minor"/>
    </font>
    <font>
      <sz val="10"/>
      <color rgb="FF0070C0"/>
      <name val="Aptos Narrow"/>
      <family val="2"/>
      <scheme val="minor"/>
    </font>
    <font>
      <sz val="10"/>
      <color rgb="FFFF0000"/>
      <name val="Aptos Narrow"/>
      <family val="2"/>
      <scheme val="minor"/>
    </font>
    <font>
      <sz val="8"/>
      <name val="Helvetica"/>
      <family val="2"/>
    </font>
    <font>
      <b/>
      <sz val="10"/>
      <color rgb="FFFF0000"/>
      <name val="Aptos Narrow"/>
      <family val="2"/>
      <scheme val="minor"/>
    </font>
    <font>
      <sz val="10"/>
      <color theme="0"/>
      <name val="Aptos Narrow"/>
      <family val="2"/>
      <scheme val="minor"/>
    </font>
    <font>
      <sz val="11"/>
      <color theme="1"/>
      <name val="Arial Narrow"/>
      <family val="2"/>
    </font>
    <font>
      <b/>
      <sz val="12"/>
      <color rgb="FF002060"/>
      <name val="Aptos Narrow"/>
      <family val="2"/>
      <scheme val="minor"/>
    </font>
    <font>
      <b/>
      <sz val="10"/>
      <name val="Arial"/>
      <family val="2"/>
    </font>
    <font>
      <sz val="10"/>
      <name val="Aptos Narrow"/>
      <scheme val="minor"/>
    </font>
    <font>
      <b/>
      <sz val="10"/>
      <name val="Aptos Narrow"/>
      <scheme val="minor"/>
    </font>
    <font>
      <sz val="10"/>
      <color theme="7"/>
      <name val="Aptos Narrow"/>
      <family val="2"/>
      <scheme val="minor"/>
    </font>
    <font>
      <b/>
      <sz val="10"/>
      <name val="Univers 55"/>
    </font>
    <font>
      <b/>
      <sz val="10"/>
      <color theme="1"/>
      <name val="Aptos Narrow"/>
      <scheme val="minor"/>
    </font>
    <font>
      <i/>
      <sz val="10"/>
      <color rgb="FF00B0F0"/>
      <name val="Aptos Narrow"/>
      <family val="2"/>
      <scheme val="minor"/>
    </font>
    <font>
      <sz val="10"/>
      <color rgb="FF00B0F0"/>
      <name val="Aptos Narrow"/>
      <family val="2"/>
      <scheme val="minor"/>
    </font>
    <font>
      <b/>
      <sz val="11"/>
      <color indexed="9"/>
      <name val="Univers 55"/>
    </font>
    <font>
      <b/>
      <sz val="10"/>
      <color indexed="8"/>
      <name val="Univers 55"/>
    </font>
    <font>
      <b/>
      <sz val="10"/>
      <color indexed="18"/>
      <name val="Univers 55"/>
    </font>
    <font>
      <sz val="9"/>
      <color indexed="9"/>
      <name val="Univers 55"/>
    </font>
    <font>
      <sz val="8"/>
      <name val="Univers 55"/>
    </font>
  </fonts>
  <fills count="9">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theme="0"/>
        <bgColor indexed="64"/>
      </patternFill>
    </fill>
    <fill>
      <patternFill patternType="solid">
        <fgColor theme="2" tint="-9.9978637043366805E-2"/>
        <bgColor indexed="64"/>
      </patternFill>
    </fill>
    <fill>
      <patternFill patternType="solid">
        <fgColor indexed="20"/>
        <bgColor indexed="24"/>
      </patternFill>
    </fill>
    <fill>
      <patternFill patternType="solid">
        <fgColor indexed="22"/>
        <bgColor indexed="24"/>
      </patternFill>
    </fill>
    <fill>
      <patternFill patternType="solid">
        <fgColor indexed="22"/>
        <bgColor indexed="64"/>
      </patternFill>
    </fill>
  </fills>
  <borders count="24">
    <border>
      <left/>
      <right/>
      <top/>
      <bottom/>
      <diagonal/>
    </border>
    <border>
      <left/>
      <right/>
      <top style="thin">
        <color indexed="64"/>
      </top>
      <bottom style="thin">
        <color indexed="64"/>
      </bottom>
      <diagonal/>
    </border>
    <border>
      <left/>
      <right/>
      <top style="thin">
        <color indexed="8"/>
      </top>
      <bottom style="thin">
        <color indexed="8"/>
      </bottom>
      <diagonal/>
    </border>
    <border>
      <left/>
      <right/>
      <top style="thin">
        <color indexed="64"/>
      </top>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15">
    <xf numFmtId="0" fontId="0"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0" fontId="4" fillId="0" borderId="0" applyNumberFormat="0" applyFill="0" applyBorder="0" applyAlignment="0" applyProtection="0">
      <alignment vertical="top"/>
      <protection locked="0"/>
    </xf>
    <xf numFmtId="0" fontId="4" fillId="0" borderId="0" applyNumberFormat="0" applyFill="0" applyBorder="0" applyAlignment="0" applyProtection="0"/>
    <xf numFmtId="0" fontId="5" fillId="0" borderId="0"/>
    <xf numFmtId="0" fontId="7" fillId="0" borderId="0"/>
    <xf numFmtId="9" fontId="3" fillId="0" borderId="0" applyFont="0" applyFill="0" applyBorder="0" applyAlignment="0" applyProtection="0"/>
    <xf numFmtId="0" fontId="23" fillId="0" borderId="0"/>
    <xf numFmtId="43" fontId="3" fillId="0" borderId="0" applyFont="0" applyFill="0" applyBorder="0" applyAlignment="0" applyProtection="0"/>
    <xf numFmtId="0" fontId="26" fillId="0" borderId="0"/>
    <xf numFmtId="0" fontId="1" fillId="0" borderId="0"/>
    <xf numFmtId="9" fontId="26" fillId="0" borderId="0" applyFont="0" applyFill="0" applyBorder="0" applyAlignment="0" applyProtection="0"/>
    <xf numFmtId="164" fontId="26" fillId="0" borderId="0" applyFont="0" applyFill="0" applyBorder="0" applyAlignment="0" applyProtection="0"/>
  </cellStyleXfs>
  <cellXfs count="230">
    <xf numFmtId="0" fontId="0" fillId="0" borderId="0" xfId="0"/>
    <xf numFmtId="0" fontId="6" fillId="0" borderId="0" xfId="6" applyFont="1"/>
    <xf numFmtId="0" fontId="8" fillId="0" borderId="0" xfId="7" applyFont="1"/>
    <xf numFmtId="0" fontId="9" fillId="0" borderId="0" xfId="7" applyFont="1"/>
    <xf numFmtId="38" fontId="10" fillId="0" borderId="0" xfId="7" applyNumberFormat="1" applyFont="1"/>
    <xf numFmtId="0" fontId="8" fillId="2" borderId="0" xfId="7" applyFont="1" applyFill="1"/>
    <xf numFmtId="0" fontId="9" fillId="0" borderId="0" xfId="6" applyFont="1"/>
    <xf numFmtId="0" fontId="8" fillId="0" borderId="0" xfId="6" applyFont="1"/>
    <xf numFmtId="38" fontId="8" fillId="0" borderId="0" xfId="7" applyNumberFormat="1" applyFont="1"/>
    <xf numFmtId="165" fontId="8" fillId="0" borderId="0" xfId="7" applyNumberFormat="1" applyFont="1"/>
    <xf numFmtId="166" fontId="8" fillId="0" borderId="0" xfId="1" applyNumberFormat="1" applyFont="1" applyFill="1"/>
    <xf numFmtId="0" fontId="11" fillId="3" borderId="0" xfId="6" applyFont="1" applyFill="1" applyAlignment="1">
      <alignment horizontal="left"/>
    </xf>
    <xf numFmtId="0" fontId="11" fillId="3" borderId="0" xfId="7" applyFont="1" applyFill="1" applyAlignment="1">
      <alignment horizontal="right"/>
    </xf>
    <xf numFmtId="0" fontId="12" fillId="2" borderId="0" xfId="7" applyFont="1" applyFill="1"/>
    <xf numFmtId="0" fontId="12" fillId="0" borderId="0" xfId="7" applyFont="1"/>
    <xf numFmtId="165" fontId="13" fillId="0" borderId="0" xfId="2" applyNumberFormat="1" applyFont="1" applyFill="1"/>
    <xf numFmtId="0" fontId="14" fillId="0" borderId="0" xfId="0" applyFont="1"/>
    <xf numFmtId="38" fontId="8" fillId="0" borderId="0" xfId="0" applyNumberFormat="1" applyFont="1"/>
    <xf numFmtId="9" fontId="8" fillId="0" borderId="0" xfId="2" applyFont="1" applyFill="1"/>
    <xf numFmtId="165" fontId="8" fillId="0" borderId="0" xfId="2" applyNumberFormat="1" applyFont="1" applyFill="1"/>
    <xf numFmtId="0" fontId="9" fillId="0" borderId="0" xfId="0" applyFont="1"/>
    <xf numFmtId="38" fontId="9" fillId="0" borderId="0" xfId="0" applyNumberFormat="1" applyFont="1"/>
    <xf numFmtId="0" fontId="9" fillId="2" borderId="0" xfId="7" applyFont="1" applyFill="1"/>
    <xf numFmtId="166" fontId="8" fillId="0" borderId="0" xfId="1" applyNumberFormat="1" applyFont="1" applyFill="1" applyBorder="1"/>
    <xf numFmtId="0" fontId="16" fillId="0" borderId="0" xfId="0" applyFont="1"/>
    <xf numFmtId="165" fontId="16" fillId="0" borderId="0" xfId="2" applyNumberFormat="1" applyFont="1" applyFill="1"/>
    <xf numFmtId="165" fontId="17" fillId="0" borderId="0" xfId="2" applyNumberFormat="1" applyFont="1" applyFill="1"/>
    <xf numFmtId="40" fontId="16" fillId="0" borderId="0" xfId="0" applyNumberFormat="1" applyFont="1"/>
    <xf numFmtId="165" fontId="16" fillId="0" borderId="0" xfId="2" applyNumberFormat="1" applyFont="1" applyFill="1" applyBorder="1"/>
    <xf numFmtId="9" fontId="16" fillId="0" borderId="0" xfId="2" applyFont="1" applyFill="1" applyBorder="1"/>
    <xf numFmtId="166" fontId="8" fillId="0" borderId="0" xfId="7" applyNumberFormat="1" applyFont="1"/>
    <xf numFmtId="0" fontId="16" fillId="0" borderId="0" xfId="7" applyFont="1"/>
    <xf numFmtId="0" fontId="8" fillId="0" borderId="0" xfId="0" applyFont="1"/>
    <xf numFmtId="9" fontId="16" fillId="0" borderId="0" xfId="2" applyFont="1" applyFill="1"/>
    <xf numFmtId="10" fontId="16" fillId="0" borderId="0" xfId="2" applyNumberFormat="1" applyFont="1" applyFill="1"/>
    <xf numFmtId="166" fontId="16" fillId="0" borderId="0" xfId="1" applyNumberFormat="1" applyFont="1" applyFill="1"/>
    <xf numFmtId="166" fontId="18" fillId="0" borderId="0" xfId="1" applyNumberFormat="1" applyFont="1" applyFill="1"/>
    <xf numFmtId="166" fontId="9" fillId="0" borderId="0" xfId="1" applyNumberFormat="1" applyFont="1" applyFill="1"/>
    <xf numFmtId="165" fontId="8" fillId="0" borderId="0" xfId="2" applyNumberFormat="1" applyFont="1" applyFill="1" applyBorder="1"/>
    <xf numFmtId="165" fontId="19" fillId="0" borderId="0" xfId="2" applyNumberFormat="1" applyFont="1" applyFill="1" applyBorder="1"/>
    <xf numFmtId="166" fontId="9" fillId="0" borderId="0" xfId="1" applyNumberFormat="1" applyFont="1" applyFill="1" applyBorder="1"/>
    <xf numFmtId="166" fontId="20" fillId="0" borderId="0" xfId="1" applyNumberFormat="1" applyFont="1" applyFill="1"/>
    <xf numFmtId="166" fontId="19" fillId="0" borderId="0" xfId="1" applyNumberFormat="1" applyFont="1" applyFill="1"/>
    <xf numFmtId="0" fontId="16" fillId="2" borderId="0" xfId="7" applyFont="1" applyFill="1"/>
    <xf numFmtId="43" fontId="9" fillId="0" borderId="0" xfId="1" applyFont="1" applyFill="1"/>
    <xf numFmtId="168" fontId="9" fillId="0" borderId="0" xfId="1" applyNumberFormat="1" applyFont="1" applyFill="1"/>
    <xf numFmtId="9" fontId="8" fillId="0" borderId="0" xfId="2" applyFont="1" applyFill="1" applyBorder="1"/>
    <xf numFmtId="9" fontId="21" fillId="0" borderId="0" xfId="2" applyFont="1" applyFill="1" applyBorder="1"/>
    <xf numFmtId="169" fontId="8" fillId="0" borderId="0" xfId="0" applyNumberFormat="1" applyFont="1"/>
    <xf numFmtId="0" fontId="8" fillId="0" borderId="1" xfId="0" applyFont="1" applyBorder="1"/>
    <xf numFmtId="38" fontId="9" fillId="0" borderId="2" xfId="0" applyNumberFormat="1" applyFont="1" applyBorder="1"/>
    <xf numFmtId="0" fontId="8" fillId="0" borderId="0" xfId="0" applyFont="1" applyAlignment="1">
      <alignment horizontal="left"/>
    </xf>
    <xf numFmtId="43" fontId="19" fillId="0" borderId="0" xfId="1" applyFont="1" applyFill="1"/>
    <xf numFmtId="0" fontId="15" fillId="0" borderId="0" xfId="0" applyFont="1"/>
    <xf numFmtId="166" fontId="15" fillId="0" borderId="0" xfId="1" applyNumberFormat="1" applyFont="1" applyFill="1"/>
    <xf numFmtId="0" fontId="9" fillId="0" borderId="0" xfId="6" applyFont="1" applyAlignment="1">
      <alignment horizontal="left"/>
    </xf>
    <xf numFmtId="1" fontId="9" fillId="0" borderId="0" xfId="6" applyNumberFormat="1" applyFont="1" applyAlignment="1">
      <alignment horizontal="right"/>
    </xf>
    <xf numFmtId="0" fontId="9" fillId="0" borderId="0" xfId="7" applyFont="1" applyAlignment="1">
      <alignment horizontal="right"/>
    </xf>
    <xf numFmtId="38" fontId="9" fillId="0" borderId="0" xfId="7" applyNumberFormat="1" applyFont="1" applyAlignment="1">
      <alignment horizontal="right"/>
    </xf>
    <xf numFmtId="166" fontId="8" fillId="0" borderId="0" xfId="7" applyNumberFormat="1" applyFont="1" applyAlignment="1">
      <alignment horizontal="right"/>
    </xf>
    <xf numFmtId="166" fontId="9" fillId="0" borderId="0" xfId="7" applyNumberFormat="1" applyFont="1" applyAlignment="1">
      <alignment horizontal="right"/>
    </xf>
    <xf numFmtId="0" fontId="9" fillId="0" borderId="0" xfId="9" applyFont="1"/>
    <xf numFmtId="0" fontId="8" fillId="0" borderId="0" xfId="9" applyFont="1"/>
    <xf numFmtId="166" fontId="9" fillId="0" borderId="0" xfId="1" applyNumberFormat="1" applyFont="1" applyBorder="1"/>
    <xf numFmtId="166" fontId="9" fillId="0" borderId="0" xfId="10" applyNumberFormat="1" applyFont="1" applyFill="1" applyBorder="1"/>
    <xf numFmtId="165" fontId="17" fillId="0" borderId="0" xfId="2" applyNumberFormat="1" applyFont="1" applyFill="1" applyBorder="1"/>
    <xf numFmtId="0" fontId="24" fillId="2" borderId="0" xfId="7" applyFont="1" applyFill="1"/>
    <xf numFmtId="165" fontId="19" fillId="0" borderId="0" xfId="2" applyNumberFormat="1" applyFont="1" applyFill="1"/>
    <xf numFmtId="167" fontId="8" fillId="0" borderId="0" xfId="0" applyNumberFormat="1" applyFont="1"/>
    <xf numFmtId="166" fontId="8" fillId="0" borderId="0" xfId="1" applyNumberFormat="1" applyFont="1" applyBorder="1"/>
    <xf numFmtId="166" fontId="9" fillId="0" borderId="0" xfId="1" applyNumberFormat="1" applyFont="1" applyFill="1" applyBorder="1" applyAlignment="1">
      <alignment horizontal="right"/>
    </xf>
    <xf numFmtId="165" fontId="8" fillId="0" borderId="0" xfId="2" applyNumberFormat="1" applyFont="1" applyFill="1" applyBorder="1" applyAlignment="1">
      <alignment horizontal="right"/>
    </xf>
    <xf numFmtId="0" fontId="10" fillId="2" borderId="0" xfId="7" applyFont="1" applyFill="1"/>
    <xf numFmtId="2" fontId="8" fillId="0" borderId="0" xfId="0" applyNumberFormat="1" applyFont="1"/>
    <xf numFmtId="0" fontId="19" fillId="0" borderId="0" xfId="0" applyFont="1"/>
    <xf numFmtId="165" fontId="8" fillId="0" borderId="0" xfId="2" applyNumberFormat="1" applyFont="1" applyBorder="1"/>
    <xf numFmtId="2" fontId="9" fillId="0" borderId="0" xfId="0" applyNumberFormat="1" applyFont="1"/>
    <xf numFmtId="0" fontId="20" fillId="0" borderId="0" xfId="0" applyFont="1"/>
    <xf numFmtId="0" fontId="11" fillId="3" borderId="0" xfId="0" applyFont="1" applyFill="1"/>
    <xf numFmtId="0" fontId="11" fillId="3" borderId="0" xfId="0" applyFont="1" applyFill="1" applyAlignment="1">
      <alignment horizontal="right"/>
    </xf>
    <xf numFmtId="9" fontId="8" fillId="0" borderId="0" xfId="2" applyFont="1" applyAlignment="1">
      <alignment horizontal="left"/>
    </xf>
    <xf numFmtId="3" fontId="8" fillId="0" borderId="0" xfId="7" applyNumberFormat="1" applyFont="1"/>
    <xf numFmtId="3" fontId="8" fillId="0" borderId="4" xfId="7" applyNumberFormat="1" applyFont="1" applyBorder="1"/>
    <xf numFmtId="2" fontId="8" fillId="0" borderId="0" xfId="7" applyNumberFormat="1" applyFont="1"/>
    <xf numFmtId="0" fontId="11" fillId="3" borderId="7" xfId="7" applyFont="1" applyFill="1" applyBorder="1" applyAlignment="1">
      <alignment horizontal="right"/>
    </xf>
    <xf numFmtId="0" fontId="11" fillId="3" borderId="8" xfId="7" applyFont="1" applyFill="1" applyBorder="1" applyAlignment="1">
      <alignment horizontal="right"/>
    </xf>
    <xf numFmtId="165" fontId="13" fillId="0" borderId="7" xfId="2" applyNumberFormat="1" applyFont="1" applyFill="1" applyBorder="1"/>
    <xf numFmtId="165" fontId="13" fillId="0" borderId="0" xfId="2" applyNumberFormat="1" applyFont="1" applyFill="1" applyBorder="1"/>
    <xf numFmtId="0" fontId="8" fillId="0" borderId="8" xfId="7" applyFont="1" applyBorder="1"/>
    <xf numFmtId="3" fontId="8" fillId="0" borderId="7" xfId="7" applyNumberFormat="1" applyFont="1" applyBorder="1"/>
    <xf numFmtId="3" fontId="8" fillId="0" borderId="8" xfId="7" applyNumberFormat="1" applyFont="1" applyBorder="1"/>
    <xf numFmtId="9" fontId="16" fillId="0" borderId="7" xfId="7" applyNumberFormat="1" applyFont="1" applyBorder="1"/>
    <xf numFmtId="9" fontId="16" fillId="0" borderId="8" xfId="7" applyNumberFormat="1" applyFont="1" applyBorder="1"/>
    <xf numFmtId="0" fontId="9" fillId="5" borderId="9" xfId="6" applyFont="1" applyFill="1" applyBorder="1"/>
    <xf numFmtId="0" fontId="11" fillId="3" borderId="10" xfId="6" applyFont="1" applyFill="1" applyBorder="1" applyAlignment="1">
      <alignment horizontal="left"/>
    </xf>
    <xf numFmtId="0" fontId="8" fillId="0" borderId="10" xfId="6" applyFont="1" applyBorder="1"/>
    <xf numFmtId="0" fontId="8" fillId="0" borderId="10" xfId="7" applyFont="1" applyBorder="1"/>
    <xf numFmtId="0" fontId="9" fillId="0" borderId="11" xfId="7" applyFont="1" applyBorder="1"/>
    <xf numFmtId="38" fontId="19" fillId="0" borderId="0" xfId="0" applyNumberFormat="1" applyFont="1"/>
    <xf numFmtId="3" fontId="8" fillId="0" borderId="12" xfId="7" applyNumberFormat="1" applyFont="1" applyBorder="1"/>
    <xf numFmtId="0" fontId="24" fillId="0" borderId="0" xfId="7" applyFont="1"/>
    <xf numFmtId="0" fontId="10" fillId="0" borderId="0" xfId="7" applyFont="1"/>
    <xf numFmtId="9" fontId="16" fillId="0" borderId="0" xfId="7" applyNumberFormat="1" applyFont="1"/>
    <xf numFmtId="0" fontId="27" fillId="0" borderId="0" xfId="6" applyFont="1"/>
    <xf numFmtId="0" fontId="28" fillId="0" borderId="4" xfId="0" applyFont="1" applyBorder="1"/>
    <xf numFmtId="2" fontId="0" fillId="0" borderId="0" xfId="0" applyNumberFormat="1"/>
    <xf numFmtId="0" fontId="2" fillId="0" borderId="0" xfId="0" applyFont="1"/>
    <xf numFmtId="0" fontId="29" fillId="0" borderId="0" xfId="0" applyFont="1"/>
    <xf numFmtId="38" fontId="29" fillId="0" borderId="0" xfId="0" applyNumberFormat="1" applyFont="1"/>
    <xf numFmtId="0" fontId="29" fillId="2" borderId="0" xfId="7" applyFont="1" applyFill="1"/>
    <xf numFmtId="0" fontId="29" fillId="0" borderId="0" xfId="7" applyFont="1"/>
    <xf numFmtId="166" fontId="29" fillId="0" borderId="0" xfId="1" applyNumberFormat="1" applyFont="1" applyFill="1"/>
    <xf numFmtId="43" fontId="8" fillId="0" borderId="0" xfId="7" applyNumberFormat="1" applyFont="1"/>
    <xf numFmtId="168" fontId="8" fillId="0" borderId="0" xfId="1" applyNumberFormat="1" applyFont="1" applyFill="1"/>
    <xf numFmtId="171" fontId="8" fillId="0" borderId="0" xfId="7" applyNumberFormat="1" applyFont="1"/>
    <xf numFmtId="0" fontId="30" fillId="0" borderId="0" xfId="7" applyFont="1"/>
    <xf numFmtId="171" fontId="30" fillId="0" borderId="0" xfId="7" applyNumberFormat="1" applyFont="1"/>
    <xf numFmtId="0" fontId="30" fillId="2" borderId="0" xfId="7" applyFont="1" applyFill="1"/>
    <xf numFmtId="9" fontId="31" fillId="0" borderId="0" xfId="2" applyFont="1" applyFill="1" applyBorder="1"/>
    <xf numFmtId="166" fontId="29" fillId="0" borderId="0" xfId="0" applyNumberFormat="1" applyFont="1"/>
    <xf numFmtId="172" fontId="29" fillId="0" borderId="0" xfId="7" applyNumberFormat="1" applyFont="1"/>
    <xf numFmtId="9" fontId="8" fillId="0" borderId="0" xfId="2" applyFont="1"/>
    <xf numFmtId="40" fontId="8" fillId="0" borderId="0" xfId="7" applyNumberFormat="1" applyFont="1"/>
    <xf numFmtId="9" fontId="8" fillId="0" borderId="0" xfId="7" applyNumberFormat="1" applyFont="1"/>
    <xf numFmtId="168" fontId="29" fillId="0" borderId="0" xfId="2" applyNumberFormat="1" applyFont="1" applyFill="1" applyBorder="1"/>
    <xf numFmtId="9" fontId="29" fillId="0" borderId="0" xfId="2" applyFont="1" applyFill="1" applyBorder="1"/>
    <xf numFmtId="170" fontId="8" fillId="0" borderId="0" xfId="2" applyNumberFormat="1" applyFont="1" applyFill="1"/>
    <xf numFmtId="0" fontId="8" fillId="0" borderId="7" xfId="7" applyFont="1" applyBorder="1"/>
    <xf numFmtId="9" fontId="9" fillId="0" borderId="0" xfId="2" applyFont="1" applyFill="1"/>
    <xf numFmtId="3" fontId="9" fillId="0" borderId="0" xfId="7" applyNumberFormat="1" applyFont="1" applyAlignment="1">
      <alignment horizontal="center"/>
    </xf>
    <xf numFmtId="1" fontId="8" fillId="0" borderId="0" xfId="7" applyNumberFormat="1" applyFont="1"/>
    <xf numFmtId="0" fontId="11" fillId="4" borderId="0" xfId="6" applyFont="1" applyFill="1"/>
    <xf numFmtId="0" fontId="11" fillId="4" borderId="0" xfId="6" applyFont="1" applyFill="1" applyAlignment="1">
      <alignment horizontal="left"/>
    </xf>
    <xf numFmtId="0" fontId="11" fillId="4" borderId="0" xfId="7" applyFont="1" applyFill="1" applyAlignment="1">
      <alignment horizontal="right"/>
    </xf>
    <xf numFmtId="0" fontId="29" fillId="4" borderId="0" xfId="7" applyFont="1" applyFill="1"/>
    <xf numFmtId="38" fontId="8" fillId="4" borderId="0" xfId="7" applyNumberFormat="1" applyFont="1" applyFill="1"/>
    <xf numFmtId="0" fontId="30" fillId="0" borderId="7" xfId="7" applyFont="1" applyBorder="1"/>
    <xf numFmtId="38" fontId="8" fillId="0" borderId="8" xfId="7" applyNumberFormat="1" applyFont="1" applyBorder="1"/>
    <xf numFmtId="3" fontId="30" fillId="0" borderId="8" xfId="7" applyNumberFormat="1" applyFont="1" applyBorder="1"/>
    <xf numFmtId="3" fontId="30" fillId="0" borderId="13" xfId="7" applyNumberFormat="1" applyFont="1" applyBorder="1"/>
    <xf numFmtId="0" fontId="30" fillId="0" borderId="12" xfId="7" applyFont="1" applyBorder="1"/>
    <xf numFmtId="0" fontId="8" fillId="0" borderId="16" xfId="7" applyFont="1" applyBorder="1"/>
    <xf numFmtId="0" fontId="29" fillId="0" borderId="7" xfId="7" applyFont="1" applyBorder="1"/>
    <xf numFmtId="2" fontId="8" fillId="0" borderId="7" xfId="7" applyNumberFormat="1" applyFont="1" applyBorder="1"/>
    <xf numFmtId="0" fontId="29" fillId="0" borderId="10" xfId="7" applyFont="1" applyBorder="1"/>
    <xf numFmtId="2" fontId="30" fillId="0" borderId="10" xfId="7" applyNumberFormat="1" applyFont="1" applyBorder="1"/>
    <xf numFmtId="3" fontId="8" fillId="0" borderId="10" xfId="7" applyNumberFormat="1" applyFont="1" applyBorder="1"/>
    <xf numFmtId="2" fontId="30" fillId="0" borderId="18" xfId="7" applyNumberFormat="1" applyFont="1" applyBorder="1"/>
    <xf numFmtId="3" fontId="8" fillId="0" borderId="13" xfId="7" applyNumberFormat="1" applyFont="1" applyBorder="1"/>
    <xf numFmtId="2" fontId="8" fillId="0" borderId="8" xfId="7" applyNumberFormat="1" applyFont="1" applyBorder="1"/>
    <xf numFmtId="2" fontId="30" fillId="0" borderId="17" xfId="7" applyNumberFormat="1" applyFont="1" applyBorder="1"/>
    <xf numFmtId="2" fontId="30" fillId="0" borderId="19" xfId="7" applyNumberFormat="1" applyFont="1" applyBorder="1"/>
    <xf numFmtId="2" fontId="30" fillId="0" borderId="20" xfId="7" applyNumberFormat="1" applyFont="1" applyBorder="1"/>
    <xf numFmtId="0" fontId="28" fillId="0" borderId="12" xfId="0" applyFont="1" applyBorder="1"/>
    <xf numFmtId="0" fontId="0" fillId="0" borderId="7" xfId="0" applyBorder="1"/>
    <xf numFmtId="10" fontId="0" fillId="0" borderId="0" xfId="0" applyNumberFormat="1"/>
    <xf numFmtId="9" fontId="0" fillId="0" borderId="0" xfId="0" applyNumberFormat="1"/>
    <xf numFmtId="165" fontId="0" fillId="0" borderId="0" xfId="2" applyNumberFormat="1" applyFont="1" applyBorder="1"/>
    <xf numFmtId="0" fontId="2" fillId="0" borderId="7" xfId="0" applyFont="1" applyBorder="1"/>
    <xf numFmtId="0" fontId="28" fillId="0" borderId="7" xfId="0" applyFont="1" applyBorder="1"/>
    <xf numFmtId="10" fontId="28" fillId="0" borderId="0" xfId="0" applyNumberFormat="1" applyFont="1"/>
    <xf numFmtId="0" fontId="0" fillId="0" borderId="8" xfId="0" applyBorder="1"/>
    <xf numFmtId="9" fontId="0" fillId="0" borderId="8" xfId="0" applyNumberFormat="1" applyBorder="1"/>
    <xf numFmtId="165" fontId="0" fillId="0" borderId="8" xfId="2" applyNumberFormat="1" applyFont="1" applyBorder="1"/>
    <xf numFmtId="10" fontId="0" fillId="0" borderId="8" xfId="0" applyNumberFormat="1" applyBorder="1"/>
    <xf numFmtId="165" fontId="0" fillId="0" borderId="8" xfId="0" applyNumberFormat="1" applyBorder="1"/>
    <xf numFmtId="9" fontId="0" fillId="0" borderId="8" xfId="2" applyFont="1" applyBorder="1"/>
    <xf numFmtId="0" fontId="0" fillId="0" borderId="13" xfId="0" applyBorder="1"/>
    <xf numFmtId="0" fontId="2" fillId="0" borderId="14" xfId="0" applyFont="1" applyBorder="1"/>
    <xf numFmtId="0" fontId="0" fillId="0" borderId="21" xfId="0" applyBorder="1"/>
    <xf numFmtId="4" fontId="0" fillId="0" borderId="15" xfId="0" applyNumberFormat="1" applyBorder="1"/>
    <xf numFmtId="2" fontId="30" fillId="0" borderId="11" xfId="7" applyNumberFormat="1" applyFont="1" applyBorder="1"/>
    <xf numFmtId="9" fontId="32" fillId="0" borderId="8" xfId="2" applyFont="1" applyBorder="1"/>
    <xf numFmtId="2" fontId="8" fillId="0" borderId="0" xfId="2" applyNumberFormat="1" applyFont="1" applyFill="1" applyBorder="1"/>
    <xf numFmtId="2" fontId="0" fillId="0" borderId="8" xfId="2" applyNumberFormat="1" applyFont="1" applyBorder="1"/>
    <xf numFmtId="10" fontId="0" fillId="0" borderId="8" xfId="2" applyNumberFormat="1" applyFont="1" applyBorder="1"/>
    <xf numFmtId="10" fontId="20" fillId="0" borderId="0" xfId="0" applyNumberFormat="1" applyFont="1"/>
    <xf numFmtId="2" fontId="20" fillId="0" borderId="0" xfId="0" applyNumberFormat="1" applyFont="1"/>
    <xf numFmtId="167" fontId="20" fillId="0" borderId="0" xfId="0" applyNumberFormat="1" applyFont="1"/>
    <xf numFmtId="9" fontId="20" fillId="0" borderId="0" xfId="0" applyNumberFormat="1" applyFont="1"/>
    <xf numFmtId="0" fontId="33" fillId="0" borderId="0" xfId="0" applyFont="1"/>
    <xf numFmtId="9" fontId="20" fillId="0" borderId="0" xfId="2" applyFont="1"/>
    <xf numFmtId="38" fontId="20" fillId="0" borderId="0" xfId="0" applyNumberFormat="1" applyFont="1"/>
    <xf numFmtId="165" fontId="31" fillId="0" borderId="0" xfId="2" applyNumberFormat="1" applyFont="1" applyFill="1"/>
    <xf numFmtId="165" fontId="34" fillId="0" borderId="0" xfId="2" applyNumberFormat="1" applyFont="1" applyFill="1" applyBorder="1"/>
    <xf numFmtId="165" fontId="35" fillId="0" borderId="0" xfId="2" applyNumberFormat="1" applyFont="1" applyFill="1"/>
    <xf numFmtId="9" fontId="34" fillId="0" borderId="0" xfId="2" applyFont="1" applyFill="1"/>
    <xf numFmtId="165" fontId="35" fillId="0" borderId="0" xfId="2" applyNumberFormat="1" applyFont="1" applyFill="1" applyBorder="1"/>
    <xf numFmtId="165" fontId="34" fillId="0" borderId="0" xfId="2" applyNumberFormat="1" applyFont="1" applyFill="1"/>
    <xf numFmtId="170" fontId="8" fillId="0" borderId="0" xfId="7" applyNumberFormat="1" applyFont="1"/>
    <xf numFmtId="2" fontId="8" fillId="0" borderId="0" xfId="2" applyNumberFormat="1" applyFont="1" applyFill="1"/>
    <xf numFmtId="10" fontId="32" fillId="0" borderId="8" xfId="2" applyNumberFormat="1" applyFont="1" applyBorder="1"/>
    <xf numFmtId="166" fontId="15" fillId="0" borderId="0" xfId="7" applyNumberFormat="1" applyFont="1" applyAlignment="1">
      <alignment horizontal="right"/>
    </xf>
    <xf numFmtId="0" fontId="14" fillId="0" borderId="0" xfId="7" applyFont="1"/>
    <xf numFmtId="3" fontId="19" fillId="0" borderId="0" xfId="2" applyNumberFormat="1" applyFont="1" applyFill="1" applyBorder="1"/>
    <xf numFmtId="0" fontId="22" fillId="0" borderId="0" xfId="7" applyFont="1"/>
    <xf numFmtId="166" fontId="22" fillId="0" borderId="0" xfId="10" applyNumberFormat="1" applyFont="1" applyFill="1" applyBorder="1"/>
    <xf numFmtId="0" fontId="8" fillId="4" borderId="0" xfId="7" applyFont="1" applyFill="1"/>
    <xf numFmtId="0" fontId="25" fillId="3" borderId="0" xfId="0" applyFont="1" applyFill="1"/>
    <xf numFmtId="0" fontId="25" fillId="3" borderId="0" xfId="0" applyFont="1" applyFill="1" applyAlignment="1">
      <alignment horizontal="center" vertical="center"/>
    </xf>
    <xf numFmtId="0" fontId="25" fillId="3" borderId="0" xfId="0" applyFont="1" applyFill="1" applyAlignment="1">
      <alignment horizontal="center"/>
    </xf>
    <xf numFmtId="165" fontId="0" fillId="0" borderId="0" xfId="0" applyNumberFormat="1"/>
    <xf numFmtId="0" fontId="36" fillId="6" borderId="19" xfId="0" applyFont="1" applyFill="1" applyBorder="1" applyAlignment="1">
      <alignment horizontal="left"/>
    </xf>
    <xf numFmtId="0" fontId="36" fillId="6" borderId="22" xfId="0" applyFont="1" applyFill="1" applyBorder="1" applyAlignment="1">
      <alignment horizontal="left"/>
    </xf>
    <xf numFmtId="0" fontId="0" fillId="0" borderId="1" xfId="0" applyBorder="1"/>
    <xf numFmtId="0" fontId="37" fillId="7" borderId="0" xfId="0" applyFont="1" applyFill="1" applyAlignment="1">
      <alignment horizontal="left"/>
    </xf>
    <xf numFmtId="0" fontId="38" fillId="7" borderId="1" xfId="0" applyFont="1" applyFill="1" applyBorder="1" applyAlignment="1">
      <alignment horizontal="left"/>
    </xf>
    <xf numFmtId="0" fontId="37" fillId="7" borderId="21" xfId="0" applyFont="1" applyFill="1" applyBorder="1" applyAlignment="1">
      <alignment horizontal="left"/>
    </xf>
    <xf numFmtId="0" fontId="39" fillId="6" borderId="22" xfId="0" applyFont="1" applyFill="1" applyBorder="1" applyAlignment="1">
      <alignment horizontal="right"/>
    </xf>
    <xf numFmtId="0" fontId="39" fillId="6" borderId="19" xfId="0" applyFont="1" applyFill="1" applyBorder="1" applyAlignment="1">
      <alignment horizontal="right"/>
    </xf>
    <xf numFmtId="165" fontId="0" fillId="8" borderId="0" xfId="0" applyNumberFormat="1" applyFill="1"/>
    <xf numFmtId="0" fontId="40" fillId="0" borderId="0" xfId="0" applyFont="1" applyAlignment="1">
      <alignment vertical="top" wrapText="1"/>
    </xf>
    <xf numFmtId="168" fontId="0" fillId="0" borderId="0" xfId="0" applyNumberFormat="1"/>
    <xf numFmtId="168" fontId="0" fillId="0" borderId="21" xfId="0" applyNumberFormat="1" applyBorder="1"/>
    <xf numFmtId="3" fontId="0" fillId="0" borderId="21" xfId="0" applyNumberFormat="1" applyBorder="1"/>
    <xf numFmtId="0" fontId="0" fillId="8" borderId="0" xfId="0" applyFill="1"/>
    <xf numFmtId="10" fontId="0" fillId="8" borderId="0" xfId="0" applyNumberFormat="1" applyFill="1"/>
    <xf numFmtId="173" fontId="0" fillId="0" borderId="0" xfId="0" applyNumberFormat="1"/>
    <xf numFmtId="0" fontId="8" fillId="0" borderId="23" xfId="7" applyFont="1" applyBorder="1"/>
    <xf numFmtId="0" fontId="8" fillId="0" borderId="23" xfId="7" applyFont="1" applyBorder="1" applyAlignment="1">
      <alignment horizontal="center" vertical="center"/>
    </xf>
    <xf numFmtId="0" fontId="8" fillId="0" borderId="23" xfId="7" applyFont="1" applyBorder="1" applyAlignment="1">
      <alignment horizontal="center"/>
    </xf>
    <xf numFmtId="3" fontId="8" fillId="0" borderId="23" xfId="7" applyNumberFormat="1" applyFont="1" applyBorder="1"/>
    <xf numFmtId="0" fontId="8" fillId="0" borderId="0" xfId="7" applyFont="1" applyAlignment="1">
      <alignment horizontal="center" vertical="center"/>
    </xf>
    <xf numFmtId="0" fontId="8" fillId="0" borderId="0" xfId="7" applyFont="1" applyAlignment="1">
      <alignment horizontal="center"/>
    </xf>
    <xf numFmtId="1" fontId="8" fillId="0" borderId="23" xfId="7" applyNumberFormat="1" applyFont="1" applyBorder="1"/>
    <xf numFmtId="9" fontId="29" fillId="0" borderId="0" xfId="2" applyFont="1"/>
    <xf numFmtId="166" fontId="8" fillId="5" borderId="5" xfId="1" applyNumberFormat="1" applyFont="1" applyFill="1" applyBorder="1" applyAlignment="1">
      <alignment horizontal="center"/>
    </xf>
    <xf numFmtId="166" fontId="8" fillId="5" borderId="3" xfId="1" applyNumberFormat="1" applyFont="1" applyFill="1" applyBorder="1" applyAlignment="1">
      <alignment horizontal="center"/>
    </xf>
    <xf numFmtId="166" fontId="8" fillId="5" borderId="6" xfId="1" applyNumberFormat="1" applyFont="1" applyFill="1" applyBorder="1" applyAlignment="1">
      <alignment horizontal="center"/>
    </xf>
    <xf numFmtId="166" fontId="25" fillId="4" borderId="0" xfId="1" applyNumberFormat="1" applyFont="1" applyFill="1" applyBorder="1" applyAlignment="1">
      <alignment horizontal="center"/>
    </xf>
  </cellXfs>
  <cellStyles count="15">
    <cellStyle name="Comma" xfId="1" builtinId="3"/>
    <cellStyle name="Comma 2" xfId="10" xr:uid="{E536CF1C-68EE-4EBA-A48A-CF826EB61280}"/>
    <cellStyle name="Currency 2" xfId="14" xr:uid="{96A448E0-F6D6-4DC8-AF1F-B4FDF30F89C2}"/>
    <cellStyle name="Hyperlink 2" xfId="4" xr:uid="{4FED9A26-80B6-4CA7-A6FA-966234F0640E}"/>
    <cellStyle name="Hyperlink 2 2" xfId="5" xr:uid="{B895114D-C757-41B5-8490-476827FA5A3B}"/>
    <cellStyle name="Normal" xfId="0" builtinId="0"/>
    <cellStyle name="Normal 2" xfId="3" xr:uid="{4CA5667F-B469-412D-8F68-8C4BEC959AE1}"/>
    <cellStyle name="Normal 2 2" xfId="12" xr:uid="{F3EA8F57-04B3-4232-9B9C-EE7D106EA9C5}"/>
    <cellStyle name="Normal 3" xfId="11" xr:uid="{5340412A-7282-4D5E-BC82-B1C35155F5D9}"/>
    <cellStyle name="Normal_Bajaj AutoFM-oct03" xfId="9" xr:uid="{25F2C0C5-C3A5-4EB6-9726-75810C16AF83}"/>
    <cellStyle name="Normal_CA970729" xfId="7" xr:uid="{C9FB2C5C-1237-4073-A938-71633FADF945}"/>
    <cellStyle name="Normal_Forecast detail" xfId="6" xr:uid="{AEC292AB-0F27-446D-A3CD-231E7E932C20}"/>
    <cellStyle name="Per cent" xfId="2" builtinId="5"/>
    <cellStyle name="Percent 2" xfId="8" xr:uid="{A743EB13-600A-4AFF-AB08-4449E3153F4E}"/>
    <cellStyle name="Percent 3" xfId="13" xr:uid="{BBD3C164-E163-45E3-9CD9-1625924140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externalLink" Target="externalLinks/externalLink1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Debt to equity ratio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1"/>
          <c:order val="1"/>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Ratios!$B$4:$F$4</c:f>
              <c:numCache>
                <c:formatCode>0.00</c:formatCode>
                <c:ptCount val="5"/>
                <c:pt idx="0">
                  <c:v>1.4310195372407815</c:v>
                </c:pt>
                <c:pt idx="1">
                  <c:v>1.0210111621799081</c:v>
                </c:pt>
                <c:pt idx="2">
                  <c:v>1.1760616954310177</c:v>
                </c:pt>
                <c:pt idx="3">
                  <c:v>1.0726910348977137</c:v>
                </c:pt>
                <c:pt idx="4">
                  <c:v>1.174993265251145</c:v>
                </c:pt>
              </c:numCache>
            </c:numRef>
          </c:val>
          <c:smooth val="0"/>
          <c:extLst>
            <c:ext xmlns:c16="http://schemas.microsoft.com/office/drawing/2014/chart" uri="{C3380CC4-5D6E-409C-BE32-E72D297353CC}">
              <c16:uniqueId val="{00000001-A14A-9649-980D-999E23B3296D}"/>
            </c:ext>
          </c:extLst>
        </c:ser>
        <c:dLbls>
          <c:dLblPos val="ctr"/>
          <c:showLegendKey val="0"/>
          <c:showVal val="1"/>
          <c:showCatName val="0"/>
          <c:showSerName val="0"/>
          <c:showPercent val="0"/>
          <c:showBubbleSize val="0"/>
        </c:dLbls>
        <c:marker val="1"/>
        <c:smooth val="0"/>
        <c:axId val="1436615280"/>
        <c:axId val="1436630976"/>
        <c:extLst>
          <c:ext xmlns:c15="http://schemas.microsoft.com/office/drawing/2012/chart" uri="{02D57815-91ED-43cb-92C2-25804820EDAC}">
            <c15:filteredLineSeries>
              <c15: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Ratios!$B$2:$F$2</c15:sqref>
                        </c15:formulaRef>
                      </c:ext>
                    </c:extLst>
                    <c:strCache>
                      <c:ptCount val="5"/>
                      <c:pt idx="0">
                        <c:v>FY2021</c:v>
                      </c:pt>
                      <c:pt idx="1">
                        <c:v>FY2022</c:v>
                      </c:pt>
                      <c:pt idx="2">
                        <c:v>FY2023</c:v>
                      </c:pt>
                      <c:pt idx="3">
                        <c:v>FY2024</c:v>
                      </c:pt>
                      <c:pt idx="4">
                        <c:v>FY2025</c:v>
                      </c:pt>
                    </c:strCache>
                  </c:strRef>
                </c:cat>
                <c:val>
                  <c:numRef>
                    <c:extLst>
                      <c:ext uri="{02D57815-91ED-43cb-92C2-25804820EDAC}">
                        <c15:formulaRef>
                          <c15:sqref>Ratios!$B$3:$F$3</c15:sqref>
                        </c15:formulaRef>
                      </c:ext>
                    </c:extLst>
                    <c:numCache>
                      <c:formatCode>General</c:formatCode>
                      <c:ptCount val="5"/>
                    </c:numCache>
                  </c:numRef>
                </c:val>
                <c:smooth val="0"/>
                <c:extLst>
                  <c:ext xmlns:c16="http://schemas.microsoft.com/office/drawing/2014/chart" uri="{C3380CC4-5D6E-409C-BE32-E72D297353CC}">
                    <c16:uniqueId val="{00000000-A14A-9649-980D-999E23B3296D}"/>
                  </c:ext>
                </c:extLst>
              </c15:ser>
            </c15:filteredLineSeries>
          </c:ext>
        </c:extLst>
      </c:lineChart>
      <c:catAx>
        <c:axId val="1436615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6630976"/>
        <c:crosses val="autoZero"/>
        <c:auto val="1"/>
        <c:lblAlgn val="ctr"/>
        <c:lblOffset val="100"/>
        <c:noMultiLvlLbl val="0"/>
      </c:catAx>
      <c:valAx>
        <c:axId val="14366309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4366152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Inventory</a:t>
            </a:r>
            <a:r>
              <a:rPr lang="en-GB" baseline="0"/>
              <a:t> turnover days </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Ratios!$B$18:$F$18</c:f>
              <c:numCache>
                <c:formatCode>General</c:formatCode>
                <c:ptCount val="5"/>
                <c:pt idx="0">
                  <c:v>83</c:v>
                </c:pt>
                <c:pt idx="1">
                  <c:v>75</c:v>
                </c:pt>
                <c:pt idx="2">
                  <c:v>95</c:v>
                </c:pt>
                <c:pt idx="3">
                  <c:v>102</c:v>
                </c:pt>
                <c:pt idx="4">
                  <c:v>105</c:v>
                </c:pt>
              </c:numCache>
            </c:numRef>
          </c:val>
          <c:smooth val="0"/>
          <c:extLst>
            <c:ext xmlns:c16="http://schemas.microsoft.com/office/drawing/2014/chart" uri="{C3380CC4-5D6E-409C-BE32-E72D297353CC}">
              <c16:uniqueId val="{00000000-281E-4740-9841-360DE2C36694}"/>
            </c:ext>
          </c:extLst>
        </c:ser>
        <c:dLbls>
          <c:dLblPos val="ctr"/>
          <c:showLegendKey val="0"/>
          <c:showVal val="1"/>
          <c:showCatName val="0"/>
          <c:showSerName val="0"/>
          <c:showPercent val="0"/>
          <c:showBubbleSize val="0"/>
        </c:dLbls>
        <c:marker val="1"/>
        <c:smooth val="0"/>
        <c:axId val="241400239"/>
        <c:axId val="431522863"/>
      </c:lineChart>
      <c:catAx>
        <c:axId val="241400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522863"/>
        <c:crosses val="autoZero"/>
        <c:auto val="1"/>
        <c:lblAlgn val="ctr"/>
        <c:lblOffset val="100"/>
        <c:noMultiLvlLbl val="0"/>
      </c:catAx>
      <c:valAx>
        <c:axId val="431522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140023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Trade</a:t>
            </a:r>
            <a:r>
              <a:rPr lang="en-GB" baseline="0"/>
              <a:t> receivable turnover days</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Ratios!$B$16:$F$16</c:f>
              <c:numCache>
                <c:formatCode>General</c:formatCode>
                <c:ptCount val="5"/>
                <c:pt idx="0">
                  <c:v>17</c:v>
                </c:pt>
                <c:pt idx="1">
                  <c:v>15</c:v>
                </c:pt>
                <c:pt idx="2">
                  <c:v>16</c:v>
                </c:pt>
                <c:pt idx="3">
                  <c:v>16</c:v>
                </c:pt>
                <c:pt idx="4">
                  <c:v>17</c:v>
                </c:pt>
              </c:numCache>
            </c:numRef>
          </c:val>
          <c:smooth val="0"/>
          <c:extLst>
            <c:ext xmlns:c16="http://schemas.microsoft.com/office/drawing/2014/chart" uri="{C3380CC4-5D6E-409C-BE32-E72D297353CC}">
              <c16:uniqueId val="{00000000-EC62-E948-9DBB-F8917FD8CBF4}"/>
            </c:ext>
          </c:extLst>
        </c:ser>
        <c:dLbls>
          <c:dLblPos val="ctr"/>
          <c:showLegendKey val="0"/>
          <c:showVal val="1"/>
          <c:showCatName val="0"/>
          <c:showSerName val="0"/>
          <c:showPercent val="0"/>
          <c:showBubbleSize val="0"/>
        </c:dLbls>
        <c:marker val="1"/>
        <c:smooth val="0"/>
        <c:axId val="241483055"/>
        <c:axId val="431469311"/>
      </c:lineChart>
      <c:catAx>
        <c:axId val="241483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469311"/>
        <c:crosses val="autoZero"/>
        <c:auto val="1"/>
        <c:lblAlgn val="ctr"/>
        <c:lblOffset val="100"/>
        <c:noMultiLvlLbl val="0"/>
      </c:catAx>
      <c:valAx>
        <c:axId val="4314693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148305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Steel</a:t>
            </a:r>
            <a:r>
              <a:rPr lang="en-GB" baseline="0"/>
              <a:t> production (MTPA)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Ratios!$B$34:$F$34</c:f>
              <c:numCache>
                <c:formatCode>General</c:formatCode>
                <c:ptCount val="5"/>
                <c:pt idx="0">
                  <c:v>15.08</c:v>
                </c:pt>
                <c:pt idx="1">
                  <c:v>21.47</c:v>
                </c:pt>
                <c:pt idx="2">
                  <c:v>24.57</c:v>
                </c:pt>
                <c:pt idx="3">
                  <c:v>26.68</c:v>
                </c:pt>
                <c:pt idx="4">
                  <c:v>27.79</c:v>
                </c:pt>
              </c:numCache>
            </c:numRef>
          </c:val>
          <c:smooth val="0"/>
          <c:extLst>
            <c:ext xmlns:c16="http://schemas.microsoft.com/office/drawing/2014/chart" uri="{C3380CC4-5D6E-409C-BE32-E72D297353CC}">
              <c16:uniqueId val="{00000000-452A-444A-AAF7-CBEF754502EF}"/>
            </c:ext>
          </c:extLst>
        </c:ser>
        <c:dLbls>
          <c:dLblPos val="ctr"/>
          <c:showLegendKey val="0"/>
          <c:showVal val="1"/>
          <c:showCatName val="0"/>
          <c:showSerName val="0"/>
          <c:showPercent val="0"/>
          <c:showBubbleSize val="0"/>
        </c:dLbls>
        <c:marker val="1"/>
        <c:smooth val="0"/>
        <c:axId val="241490767"/>
        <c:axId val="241287087"/>
      </c:lineChart>
      <c:catAx>
        <c:axId val="2414907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1287087"/>
        <c:crosses val="autoZero"/>
        <c:auto val="1"/>
        <c:lblAlgn val="ctr"/>
        <c:lblOffset val="100"/>
        <c:noMultiLvlLbl val="0"/>
      </c:catAx>
      <c:valAx>
        <c:axId val="2412870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149076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Interest coverage ratio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1"/>
          <c:order val="1"/>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Ratios!$B$5:$F$5</c:f>
              <c:numCache>
                <c:formatCode>0.00</c:formatCode>
                <c:ptCount val="5"/>
                <c:pt idx="0">
                  <c:v>3.907505686125853</c:v>
                </c:pt>
                <c:pt idx="1">
                  <c:v>6.6437198067632854</c:v>
                </c:pt>
                <c:pt idx="2">
                  <c:v>1.6043175891046073</c:v>
                </c:pt>
                <c:pt idx="3">
                  <c:v>2.47550894509562</c:v>
                </c:pt>
                <c:pt idx="4">
                  <c:v>1.6161436043747028</c:v>
                </c:pt>
              </c:numCache>
            </c:numRef>
          </c:val>
          <c:smooth val="0"/>
          <c:extLst>
            <c:ext xmlns:c16="http://schemas.microsoft.com/office/drawing/2014/chart" uri="{C3380CC4-5D6E-409C-BE32-E72D297353CC}">
              <c16:uniqueId val="{00000001-EF60-3547-94E5-CB95440AA8C4}"/>
            </c:ext>
          </c:extLst>
        </c:ser>
        <c:dLbls>
          <c:dLblPos val="ctr"/>
          <c:showLegendKey val="0"/>
          <c:showVal val="1"/>
          <c:showCatName val="0"/>
          <c:showSerName val="0"/>
          <c:showPercent val="0"/>
          <c:showBubbleSize val="0"/>
        </c:dLbls>
        <c:marker val="1"/>
        <c:smooth val="0"/>
        <c:axId val="1436795072"/>
        <c:axId val="1436733184"/>
        <c:extLst>
          <c:ext xmlns:c15="http://schemas.microsoft.com/office/drawing/2012/chart" uri="{02D57815-91ED-43cb-92C2-25804820EDAC}">
            <c15:filteredLineSeries>
              <c15: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Ratios!$B$2:$F$2</c15:sqref>
                        </c15:formulaRef>
                      </c:ext>
                    </c:extLst>
                    <c:strCache>
                      <c:ptCount val="5"/>
                      <c:pt idx="0">
                        <c:v>FY2021</c:v>
                      </c:pt>
                      <c:pt idx="1">
                        <c:v>FY2022</c:v>
                      </c:pt>
                      <c:pt idx="2">
                        <c:v>FY2023</c:v>
                      </c:pt>
                      <c:pt idx="3">
                        <c:v>FY2024</c:v>
                      </c:pt>
                      <c:pt idx="4">
                        <c:v>FY2025</c:v>
                      </c:pt>
                    </c:strCache>
                  </c:strRef>
                </c:cat>
                <c:val>
                  <c:numRef>
                    <c:extLst>
                      <c:ext uri="{02D57815-91ED-43cb-92C2-25804820EDAC}">
                        <c15:formulaRef>
                          <c15:sqref>Ratios!$B$3:$F$3</c15:sqref>
                        </c15:formulaRef>
                      </c:ext>
                    </c:extLst>
                    <c:numCache>
                      <c:formatCode>General</c:formatCode>
                      <c:ptCount val="5"/>
                    </c:numCache>
                  </c:numRef>
                </c:val>
                <c:smooth val="0"/>
                <c:extLst>
                  <c:ext xmlns:c16="http://schemas.microsoft.com/office/drawing/2014/chart" uri="{C3380CC4-5D6E-409C-BE32-E72D297353CC}">
                    <c16:uniqueId val="{00000000-EF60-3547-94E5-CB95440AA8C4}"/>
                  </c:ext>
                </c:extLst>
              </c15:ser>
            </c15:filteredLineSeries>
          </c:ext>
        </c:extLst>
      </c:lineChart>
      <c:catAx>
        <c:axId val="1436795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6733184"/>
        <c:crosses val="autoZero"/>
        <c:auto val="1"/>
        <c:lblAlgn val="ctr"/>
        <c:lblOffset val="100"/>
        <c:noMultiLvlLbl val="0"/>
      </c:catAx>
      <c:valAx>
        <c:axId val="14367331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43679507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Current ratio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Ratios!$B$10:$F$10</c:f>
              <c:numCache>
                <c:formatCode>0.00</c:formatCode>
                <c:ptCount val="5"/>
                <c:pt idx="0">
                  <c:v>0.82800988475484427</c:v>
                </c:pt>
                <c:pt idx="1">
                  <c:v>1.135931608486386</c:v>
                </c:pt>
                <c:pt idx="2">
                  <c:v>0.97408630276003028</c:v>
                </c:pt>
                <c:pt idx="3">
                  <c:v>0.97682585332626959</c:v>
                </c:pt>
                <c:pt idx="4">
                  <c:v>1.1667601359152839</c:v>
                </c:pt>
              </c:numCache>
            </c:numRef>
          </c:val>
          <c:smooth val="0"/>
          <c:extLst>
            <c:ext xmlns:c16="http://schemas.microsoft.com/office/drawing/2014/chart" uri="{C3380CC4-5D6E-409C-BE32-E72D297353CC}">
              <c16:uniqueId val="{00000000-DB9A-F14D-B712-BE90C48B6576}"/>
            </c:ext>
          </c:extLst>
        </c:ser>
        <c:dLbls>
          <c:dLblPos val="ctr"/>
          <c:showLegendKey val="0"/>
          <c:showVal val="1"/>
          <c:showCatName val="0"/>
          <c:showSerName val="0"/>
          <c:showPercent val="0"/>
          <c:showBubbleSize val="0"/>
        </c:dLbls>
        <c:marker val="1"/>
        <c:smooth val="0"/>
        <c:axId val="431135551"/>
        <c:axId val="629925392"/>
      </c:lineChart>
      <c:catAx>
        <c:axId val="431135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9925392"/>
        <c:crosses val="autoZero"/>
        <c:auto val="1"/>
        <c:lblAlgn val="ctr"/>
        <c:lblOffset val="100"/>
        <c:noMultiLvlLbl val="0"/>
      </c:catAx>
      <c:valAx>
        <c:axId val="629925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43113555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EBITDA margin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Ratios!$B$22:$F$22</c:f>
              <c:numCache>
                <c:formatCode>0.00%</c:formatCode>
                <c:ptCount val="5"/>
                <c:pt idx="0">
                  <c:v>0.252</c:v>
                </c:pt>
                <c:pt idx="1">
                  <c:v>0.26700000000000002</c:v>
                </c:pt>
                <c:pt idx="2">
                  <c:v>0.112</c:v>
                </c:pt>
                <c:pt idx="3">
                  <c:v>0.1613</c:v>
                </c:pt>
                <c:pt idx="4">
                  <c:v>0.13569999999999999</c:v>
                </c:pt>
              </c:numCache>
            </c:numRef>
          </c:val>
          <c:smooth val="0"/>
          <c:extLst>
            <c:ext xmlns:c16="http://schemas.microsoft.com/office/drawing/2014/chart" uri="{C3380CC4-5D6E-409C-BE32-E72D297353CC}">
              <c16:uniqueId val="{00000000-49C8-FB49-80C3-3A0FEDB1D3C2}"/>
            </c:ext>
          </c:extLst>
        </c:ser>
        <c:dLbls>
          <c:dLblPos val="ctr"/>
          <c:showLegendKey val="0"/>
          <c:showVal val="1"/>
          <c:showCatName val="0"/>
          <c:showSerName val="0"/>
          <c:showPercent val="0"/>
          <c:showBubbleSize val="0"/>
        </c:dLbls>
        <c:marker val="1"/>
        <c:smooth val="0"/>
        <c:axId val="594199184"/>
        <c:axId val="594200896"/>
      </c:lineChart>
      <c:catAx>
        <c:axId val="594199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4200896"/>
        <c:crosses val="autoZero"/>
        <c:auto val="1"/>
        <c:lblAlgn val="ctr"/>
        <c:lblOffset val="100"/>
        <c:noMultiLvlLbl val="0"/>
      </c:catAx>
      <c:valAx>
        <c:axId val="594200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5941991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Net Profit margin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Ratios!$B$23:$F$23</c:f>
              <c:numCache>
                <c:formatCode>0%</c:formatCode>
                <c:ptCount val="5"/>
                <c:pt idx="0">
                  <c:v>9.8598429339044821E-2</c:v>
                </c:pt>
                <c:pt idx="1">
                  <c:v>0.14304746158733628</c:v>
                </c:pt>
                <c:pt idx="2">
                  <c:v>2.4939744516751024E-2</c:v>
                </c:pt>
                <c:pt idx="3">
                  <c:v>5.1272527799046889E-2</c:v>
                </c:pt>
                <c:pt idx="4">
                  <c:v>2.0678339572572622E-2</c:v>
                </c:pt>
              </c:numCache>
            </c:numRef>
          </c:val>
          <c:smooth val="0"/>
          <c:extLst>
            <c:ext xmlns:c16="http://schemas.microsoft.com/office/drawing/2014/chart" uri="{C3380CC4-5D6E-409C-BE32-E72D297353CC}">
              <c16:uniqueId val="{00000000-E236-F14A-9B7B-FD9D2780BBC4}"/>
            </c:ext>
          </c:extLst>
        </c:ser>
        <c:dLbls>
          <c:dLblPos val="ctr"/>
          <c:showLegendKey val="0"/>
          <c:showVal val="1"/>
          <c:showCatName val="0"/>
          <c:showSerName val="0"/>
          <c:showPercent val="0"/>
          <c:showBubbleSize val="0"/>
        </c:dLbls>
        <c:marker val="1"/>
        <c:smooth val="0"/>
        <c:axId val="431269647"/>
        <c:axId val="431553391"/>
      </c:lineChart>
      <c:catAx>
        <c:axId val="4312696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553391"/>
        <c:crosses val="autoZero"/>
        <c:auto val="1"/>
        <c:lblAlgn val="ctr"/>
        <c:lblOffset val="100"/>
        <c:noMultiLvlLbl val="0"/>
      </c:catAx>
      <c:valAx>
        <c:axId val="4315533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3126964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Gross profit margin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Ratios!$B$24:$F$24</c:f>
              <c:numCache>
                <c:formatCode>0.00%</c:formatCode>
                <c:ptCount val="5"/>
                <c:pt idx="0">
                  <c:v>0.59139017272260419</c:v>
                </c:pt>
                <c:pt idx="1">
                  <c:v>0.57411645749499562</c:v>
                </c:pt>
                <c:pt idx="2">
                  <c:v>0.43085080742347553</c:v>
                </c:pt>
                <c:pt idx="3">
                  <c:v>0.4652183353713587</c:v>
                </c:pt>
                <c:pt idx="4">
                  <c:v>0.47682793915557031</c:v>
                </c:pt>
              </c:numCache>
            </c:numRef>
          </c:val>
          <c:smooth val="0"/>
          <c:extLst>
            <c:ext xmlns:c16="http://schemas.microsoft.com/office/drawing/2014/chart" uri="{C3380CC4-5D6E-409C-BE32-E72D297353CC}">
              <c16:uniqueId val="{00000000-355D-3E41-A2F6-F151EBED4947}"/>
            </c:ext>
          </c:extLst>
        </c:ser>
        <c:dLbls>
          <c:dLblPos val="ctr"/>
          <c:showLegendKey val="0"/>
          <c:showVal val="1"/>
          <c:showCatName val="0"/>
          <c:showSerName val="0"/>
          <c:showPercent val="0"/>
          <c:showBubbleSize val="0"/>
        </c:dLbls>
        <c:marker val="1"/>
        <c:smooth val="0"/>
        <c:axId val="593460256"/>
        <c:axId val="430011135"/>
      </c:lineChart>
      <c:catAx>
        <c:axId val="593460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0011135"/>
        <c:crosses val="autoZero"/>
        <c:auto val="1"/>
        <c:lblAlgn val="ctr"/>
        <c:lblOffset val="100"/>
        <c:noMultiLvlLbl val="0"/>
      </c:catAx>
      <c:valAx>
        <c:axId val="4300111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5934602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Return</a:t>
            </a:r>
            <a:r>
              <a:rPr lang="en-GB" baseline="0"/>
              <a:t> on Capital Employed</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Ratios!$B$25:$F$25</c:f>
              <c:numCache>
                <c:formatCode>0%</c:formatCode>
                <c:ptCount val="5"/>
                <c:pt idx="0">
                  <c:v>0.16012675925062914</c:v>
                </c:pt>
                <c:pt idx="1">
                  <c:v>0.27249085670412049</c:v>
                </c:pt>
                <c:pt idx="2">
                  <c:v>8.8465809678269836E-2</c:v>
                </c:pt>
                <c:pt idx="3">
                  <c:v>0.13113468363365424</c:v>
                </c:pt>
                <c:pt idx="4">
                  <c:v>8.2725845513514834E-2</c:v>
                </c:pt>
              </c:numCache>
            </c:numRef>
          </c:val>
          <c:smooth val="0"/>
          <c:extLst>
            <c:ext xmlns:c16="http://schemas.microsoft.com/office/drawing/2014/chart" uri="{C3380CC4-5D6E-409C-BE32-E72D297353CC}">
              <c16:uniqueId val="{00000000-0AEB-384A-B942-61FF00FACA76}"/>
            </c:ext>
          </c:extLst>
        </c:ser>
        <c:dLbls>
          <c:dLblPos val="ctr"/>
          <c:showLegendKey val="0"/>
          <c:showVal val="1"/>
          <c:showCatName val="0"/>
          <c:showSerName val="0"/>
          <c:showPercent val="0"/>
          <c:showBubbleSize val="0"/>
        </c:dLbls>
        <c:marker val="1"/>
        <c:smooth val="0"/>
        <c:axId val="430180399"/>
        <c:axId val="430182111"/>
      </c:lineChart>
      <c:catAx>
        <c:axId val="4301803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0182111"/>
        <c:crosses val="autoZero"/>
        <c:auto val="1"/>
        <c:lblAlgn val="ctr"/>
        <c:lblOffset val="100"/>
        <c:noMultiLvlLbl val="0"/>
      </c:catAx>
      <c:valAx>
        <c:axId val="4301821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3018039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Return</a:t>
            </a:r>
            <a:r>
              <a:rPr lang="en-GB" baseline="0"/>
              <a:t> on equity</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Ratios!$B$27:$F$27</c:f>
              <c:numCache>
                <c:formatCode>0.00%</c:formatCode>
                <c:ptCount val="5"/>
                <c:pt idx="0">
                  <c:v>0.17496832699873308</c:v>
                </c:pt>
                <c:pt idx="1">
                  <c:v>0.3055081345298023</c:v>
                </c:pt>
                <c:pt idx="2">
                  <c:v>6.1740181088620054E-2</c:v>
                </c:pt>
                <c:pt idx="3">
                  <c:v>0.1124774368231047</c:v>
                </c:pt>
                <c:pt idx="4">
                  <c:v>4.2747287732961083E-2</c:v>
                </c:pt>
              </c:numCache>
            </c:numRef>
          </c:val>
          <c:smooth val="0"/>
          <c:extLst>
            <c:ext xmlns:c16="http://schemas.microsoft.com/office/drawing/2014/chart" uri="{C3380CC4-5D6E-409C-BE32-E72D297353CC}">
              <c16:uniqueId val="{00000000-6BBA-214F-8F88-688679A2D737}"/>
            </c:ext>
          </c:extLst>
        </c:ser>
        <c:dLbls>
          <c:dLblPos val="ctr"/>
          <c:showLegendKey val="0"/>
          <c:showVal val="1"/>
          <c:showCatName val="0"/>
          <c:showSerName val="0"/>
          <c:showPercent val="0"/>
          <c:showBubbleSize val="0"/>
        </c:dLbls>
        <c:marker val="1"/>
        <c:smooth val="0"/>
        <c:axId val="593136832"/>
        <c:axId val="430166735"/>
      </c:lineChart>
      <c:catAx>
        <c:axId val="593136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0166735"/>
        <c:crosses val="autoZero"/>
        <c:auto val="1"/>
        <c:lblAlgn val="ctr"/>
        <c:lblOffset val="100"/>
        <c:noMultiLvlLbl val="0"/>
      </c:catAx>
      <c:valAx>
        <c:axId val="4301667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5931368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Earning</a:t>
            </a:r>
            <a:r>
              <a:rPr lang="en-GB" baseline="0"/>
              <a:t> per share</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Ratios!$B$2:$F$2</c:f>
              <c:strCache>
                <c:ptCount val="5"/>
                <c:pt idx="0">
                  <c:v>FY2021</c:v>
                </c:pt>
                <c:pt idx="1">
                  <c:v>FY2022</c:v>
                </c:pt>
                <c:pt idx="2">
                  <c:v>FY2023</c:v>
                </c:pt>
                <c:pt idx="3">
                  <c:v>FY2024</c:v>
                </c:pt>
                <c:pt idx="4">
                  <c:v>FY2025</c:v>
                </c:pt>
              </c:strCache>
            </c:strRef>
          </c:cat>
          <c:val>
            <c:numRef>
              <c:f>Ratios!$B$30:$F$30</c:f>
              <c:numCache>
                <c:formatCode>0.0</c:formatCode>
                <c:ptCount val="5"/>
                <c:pt idx="0">
                  <c:v>32.26229508196721</c:v>
                </c:pt>
                <c:pt idx="1">
                  <c:v>85.811475409836063</c:v>
                </c:pt>
                <c:pt idx="2">
                  <c:v>16.96311475409836</c:v>
                </c:pt>
                <c:pt idx="3">
                  <c:v>36.774590163934427</c:v>
                </c:pt>
                <c:pt idx="4">
                  <c:v>14.307377049180328</c:v>
                </c:pt>
              </c:numCache>
            </c:numRef>
          </c:val>
          <c:smooth val="0"/>
          <c:extLst>
            <c:ext xmlns:c16="http://schemas.microsoft.com/office/drawing/2014/chart" uri="{C3380CC4-5D6E-409C-BE32-E72D297353CC}">
              <c16:uniqueId val="{00000000-A50A-994F-88BD-83037EFC3BE8}"/>
            </c:ext>
          </c:extLst>
        </c:ser>
        <c:dLbls>
          <c:dLblPos val="ctr"/>
          <c:showLegendKey val="0"/>
          <c:showVal val="1"/>
          <c:showCatName val="0"/>
          <c:showSerName val="0"/>
          <c:showPercent val="0"/>
          <c:showBubbleSize val="0"/>
        </c:dLbls>
        <c:marker val="1"/>
        <c:smooth val="0"/>
        <c:axId val="430211983"/>
        <c:axId val="430213695"/>
      </c:lineChart>
      <c:catAx>
        <c:axId val="43021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0213695"/>
        <c:crosses val="autoZero"/>
        <c:auto val="1"/>
        <c:lblAlgn val="ctr"/>
        <c:lblOffset val="100"/>
        <c:noMultiLvlLbl val="0"/>
      </c:catAx>
      <c:valAx>
        <c:axId val="4302136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43021198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709331</xdr:colOff>
      <xdr:row>2</xdr:row>
      <xdr:rowOff>37172</xdr:rowOff>
    </xdr:from>
    <xdr:to>
      <xdr:col>13</xdr:col>
      <xdr:colOff>195385</xdr:colOff>
      <xdr:row>16</xdr:row>
      <xdr:rowOff>58616</xdr:rowOff>
    </xdr:to>
    <xdr:graphicFrame macro="">
      <xdr:nvGraphicFramePr>
        <xdr:cNvPr id="3" name="Chart 2">
          <a:extLst>
            <a:ext uri="{FF2B5EF4-FFF2-40B4-BE49-F238E27FC236}">
              <a16:creationId xmlns:a16="http://schemas.microsoft.com/office/drawing/2014/main" id="{0D1E6BE7-818D-40EF-3489-328AE34DA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662367</xdr:colOff>
      <xdr:row>17</xdr:row>
      <xdr:rowOff>172811</xdr:rowOff>
    </xdr:from>
    <xdr:to>
      <xdr:col>13</xdr:col>
      <xdr:colOff>117231</xdr:colOff>
      <xdr:row>33</xdr:row>
      <xdr:rowOff>117230</xdr:rowOff>
    </xdr:to>
    <xdr:graphicFrame macro="">
      <xdr:nvGraphicFramePr>
        <xdr:cNvPr id="4" name="Chart 3">
          <a:extLst>
            <a:ext uri="{FF2B5EF4-FFF2-40B4-BE49-F238E27FC236}">
              <a16:creationId xmlns:a16="http://schemas.microsoft.com/office/drawing/2014/main" id="{B2E6E0DD-9336-8809-3277-8098179E9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190500</xdr:colOff>
      <xdr:row>2</xdr:row>
      <xdr:rowOff>63500</xdr:rowOff>
    </xdr:from>
    <xdr:to>
      <xdr:col>19</xdr:col>
      <xdr:colOff>371231</xdr:colOff>
      <xdr:row>16</xdr:row>
      <xdr:rowOff>78154</xdr:rowOff>
    </xdr:to>
    <xdr:graphicFrame macro="">
      <xdr:nvGraphicFramePr>
        <xdr:cNvPr id="6" name="Chart 5">
          <a:extLst>
            <a:ext uri="{FF2B5EF4-FFF2-40B4-BE49-F238E27FC236}">
              <a16:creationId xmlns:a16="http://schemas.microsoft.com/office/drawing/2014/main" id="{BEC40893-4C63-9A5A-05FF-A16F32A45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54219</xdr:colOff>
      <xdr:row>18</xdr:row>
      <xdr:rowOff>22468</xdr:rowOff>
    </xdr:from>
    <xdr:to>
      <xdr:col>19</xdr:col>
      <xdr:colOff>527538</xdr:colOff>
      <xdr:row>33</xdr:row>
      <xdr:rowOff>117230</xdr:rowOff>
    </xdr:to>
    <xdr:graphicFrame macro="">
      <xdr:nvGraphicFramePr>
        <xdr:cNvPr id="7" name="Chart 6">
          <a:extLst>
            <a:ext uri="{FF2B5EF4-FFF2-40B4-BE49-F238E27FC236}">
              <a16:creationId xmlns:a16="http://schemas.microsoft.com/office/drawing/2014/main" id="{B213A0F9-5152-D258-BA87-22A0000B3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94762</xdr:colOff>
      <xdr:row>36</xdr:row>
      <xdr:rowOff>36145</xdr:rowOff>
    </xdr:from>
    <xdr:to>
      <xdr:col>19</xdr:col>
      <xdr:colOff>683846</xdr:colOff>
      <xdr:row>52</xdr:row>
      <xdr:rowOff>97691</xdr:rowOff>
    </xdr:to>
    <xdr:graphicFrame macro="">
      <xdr:nvGraphicFramePr>
        <xdr:cNvPr id="8" name="Chart 7">
          <a:extLst>
            <a:ext uri="{FF2B5EF4-FFF2-40B4-BE49-F238E27FC236}">
              <a16:creationId xmlns:a16="http://schemas.microsoft.com/office/drawing/2014/main" id="{E1B947E1-823A-3D6A-6AF0-9E200E86B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590239</xdr:colOff>
      <xdr:row>36</xdr:row>
      <xdr:rowOff>12906</xdr:rowOff>
    </xdr:from>
    <xdr:to>
      <xdr:col>13</xdr:col>
      <xdr:colOff>213147</xdr:colOff>
      <xdr:row>53</xdr:row>
      <xdr:rowOff>154826</xdr:rowOff>
    </xdr:to>
    <xdr:graphicFrame macro="">
      <xdr:nvGraphicFramePr>
        <xdr:cNvPr id="9" name="Chart 8">
          <a:extLst>
            <a:ext uri="{FF2B5EF4-FFF2-40B4-BE49-F238E27FC236}">
              <a16:creationId xmlns:a16="http://schemas.microsoft.com/office/drawing/2014/main" id="{4B049E6F-6469-904B-80A7-EE6907D5A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565149</xdr:colOff>
      <xdr:row>35</xdr:row>
      <xdr:rowOff>78154</xdr:rowOff>
    </xdr:from>
    <xdr:to>
      <xdr:col>26</xdr:col>
      <xdr:colOff>184149</xdr:colOff>
      <xdr:row>52</xdr:row>
      <xdr:rowOff>23446</xdr:rowOff>
    </xdr:to>
    <xdr:graphicFrame macro="">
      <xdr:nvGraphicFramePr>
        <xdr:cNvPr id="10" name="Chart 9">
          <a:extLst>
            <a:ext uri="{FF2B5EF4-FFF2-40B4-BE49-F238E27FC236}">
              <a16:creationId xmlns:a16="http://schemas.microsoft.com/office/drawing/2014/main" id="{ED9A531E-1AB6-E9DC-8A39-9D275A2EE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4396</xdr:colOff>
      <xdr:row>19</xdr:row>
      <xdr:rowOff>83039</xdr:rowOff>
    </xdr:from>
    <xdr:to>
      <xdr:col>32</xdr:col>
      <xdr:colOff>468434</xdr:colOff>
      <xdr:row>33</xdr:row>
      <xdr:rowOff>39078</xdr:rowOff>
    </xdr:to>
    <xdr:graphicFrame macro="">
      <xdr:nvGraphicFramePr>
        <xdr:cNvPr id="11" name="Chart 10">
          <a:extLst>
            <a:ext uri="{FF2B5EF4-FFF2-40B4-BE49-F238E27FC236}">
              <a16:creationId xmlns:a16="http://schemas.microsoft.com/office/drawing/2014/main" id="{5639BA63-D460-4B4F-B8F4-305F70246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319368</xdr:colOff>
      <xdr:row>2</xdr:row>
      <xdr:rowOff>57151</xdr:rowOff>
    </xdr:from>
    <xdr:to>
      <xdr:col>25</xdr:col>
      <xdr:colOff>782544</xdr:colOff>
      <xdr:row>16</xdr:row>
      <xdr:rowOff>185645</xdr:rowOff>
    </xdr:to>
    <xdr:graphicFrame macro="">
      <xdr:nvGraphicFramePr>
        <xdr:cNvPr id="12" name="Chart 11">
          <a:extLst>
            <a:ext uri="{FF2B5EF4-FFF2-40B4-BE49-F238E27FC236}">
              <a16:creationId xmlns:a16="http://schemas.microsoft.com/office/drawing/2014/main" id="{EA406B8A-D2B8-F847-9E4D-E92D5B34D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381000</xdr:colOff>
      <xdr:row>18</xdr:row>
      <xdr:rowOff>143933</xdr:rowOff>
    </xdr:from>
    <xdr:to>
      <xdr:col>25</xdr:col>
      <xdr:colOff>804333</xdr:colOff>
      <xdr:row>32</xdr:row>
      <xdr:rowOff>93133</xdr:rowOff>
    </xdr:to>
    <xdr:graphicFrame macro="">
      <xdr:nvGraphicFramePr>
        <xdr:cNvPr id="13" name="Chart 12">
          <a:extLst>
            <a:ext uri="{FF2B5EF4-FFF2-40B4-BE49-F238E27FC236}">
              <a16:creationId xmlns:a16="http://schemas.microsoft.com/office/drawing/2014/main" id="{461833D9-EAEF-D74E-45A6-D47D46C4D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74707</xdr:colOff>
      <xdr:row>35</xdr:row>
      <xdr:rowOff>1266</xdr:rowOff>
    </xdr:from>
    <xdr:to>
      <xdr:col>32</xdr:col>
      <xdr:colOff>537882</xdr:colOff>
      <xdr:row>51</xdr:row>
      <xdr:rowOff>114819</xdr:rowOff>
    </xdr:to>
    <xdr:graphicFrame macro="">
      <xdr:nvGraphicFramePr>
        <xdr:cNvPr id="14" name="Chart 13">
          <a:extLst>
            <a:ext uri="{FF2B5EF4-FFF2-40B4-BE49-F238E27FC236}">
              <a16:creationId xmlns:a16="http://schemas.microsoft.com/office/drawing/2014/main" id="{33A96C82-3DDF-935E-8F27-84C8CAD30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748926</xdr:colOff>
      <xdr:row>2</xdr:row>
      <xdr:rowOff>94503</xdr:rowOff>
    </xdr:from>
    <xdr:to>
      <xdr:col>32</xdr:col>
      <xdr:colOff>390338</xdr:colOff>
      <xdr:row>17</xdr:row>
      <xdr:rowOff>36232</xdr:rowOff>
    </xdr:to>
    <xdr:graphicFrame macro="">
      <xdr:nvGraphicFramePr>
        <xdr:cNvPr id="15" name="Chart 14">
          <a:extLst>
            <a:ext uri="{FF2B5EF4-FFF2-40B4-BE49-F238E27FC236}">
              <a16:creationId xmlns:a16="http://schemas.microsoft.com/office/drawing/2014/main" id="{36C42A01-3F6D-4A08-6EF9-DD13C827D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ERPUBLISH/NY/FIDELITY/ModelwareRepository/Production/utx%20scrap.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Startup" Target="EQ_RES/Hozefa/Consumer/Marico/Marico_currentxx.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Startup" Target="chwang/EM/OLD/OLD_2008/BF%202Q08/Copy%20of%20KS004940.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Startup" Target="chwang/EM/Open%20Platform/OPCh%20WFH.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Startup" Target="EQ_RES/Rajesh/Fmcgrep/Residual%20Incom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iestudents-my.sharepoint.com/Users/Public/Morgan%20Stanley/ModelWare/MWAnalytics/GEG/rr%20sheet.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Startup" Target="consumer/Cosmetic/EXCEL/Models/Estee%20Lauder/EL_model.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Startup" Target="EQ_RES/VINAY/MODELS/ASIA/MACRO/PetroPrices-Feb04.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Startup" Target="TEMPLATE/Excel/LINKTAB.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Startup" Target="consumer/Cosmetic/EXCEL/Models/Procter&amp;%20Gamble/pg_model4.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Startup" Target="consumer/Cosmetic/EXCEL/Models/IFF/IFF_mode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Startup" Target="chwang/EM/OLD/OLD_2008/BF%202Q08/Copy%20of%20KS055550.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Startup" Target="EQ_RES/Kuleen/RELI/Vinay%20Takeover/Reli-GasModel.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Startup" Target="EQ_RES/RIDHAM/RELIANCE/MODELS/Quarterly-bkup-Jan0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JCBK1/DATA/RESEARCH/EVERYONE/KRISHAN/BSESEN.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Startup" Target="G_mode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Desktop%20Folder/ExcelPC/Chapter1and2"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EQ_RES/Hozefa/Queries/Client%20models/Titan_Model.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EQ_RES/Hozefa/Retailing/Pantaloon/Pantaloon_Scenario.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chwang/EM/KS086790.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Startup" Target="EQ_RES/Hozefa/Queries/Client%20models/Tata%20Te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estudents-my.sharepoint.com/Documents%20and%20Settings/nillais/Local%20Settings/Temporary%20Internet%20Files/OLK820/Union-chart.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Startup" Target="EQ_RES/Hozefa/Retailing/Shoppers%20Stop/Modelware/shopperstop.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Startup" Target="chwang/EM/OLD/OLD_2007/Copy%20of%20KS00527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of the Parts Valuation"/>
      <sheetName val="Engines"/>
      <sheetName val="Prattmodel"/>
      <sheetName val="Flightmodel"/>
      <sheetName val="Carriermodel"/>
      <sheetName val="Otismodel"/>
      <sheetName val="Chubbmodel"/>
      <sheetName val="Automotive"/>
      <sheetName val="Sheet1"/>
      <sheetName val="Sheet2"/>
      <sheetName val="Sheet3"/>
      <sheetName val="#REF"/>
    </sheetNames>
    <sheetDataSet>
      <sheetData sheetId="0" refreshError="1"/>
      <sheetData sheetId="1"/>
      <sheetData sheetId="2" refreshError="1">
        <row r="1">
          <cell r="B1" t="str">
            <v>post earnings more thoroughly scrub w/ co.</v>
          </cell>
        </row>
        <row r="85">
          <cell r="A85">
            <v>175</v>
          </cell>
          <cell r="B85">
            <v>130</v>
          </cell>
          <cell r="C85">
            <v>105</v>
          </cell>
          <cell r="D85">
            <v>120</v>
          </cell>
          <cell r="E85">
            <v>140</v>
          </cell>
          <cell r="F85">
            <v>135</v>
          </cell>
          <cell r="G85">
            <v>140</v>
          </cell>
          <cell r="H85">
            <v>112</v>
          </cell>
          <cell r="I85">
            <v>90</v>
          </cell>
          <cell r="J85">
            <v>95</v>
          </cell>
          <cell r="K85">
            <v>115</v>
          </cell>
          <cell r="L85">
            <v>125</v>
          </cell>
          <cell r="M85">
            <v>135</v>
          </cell>
          <cell r="N85">
            <v>110</v>
          </cell>
        </row>
        <row r="87">
          <cell r="A87">
            <v>171.66666666666671</v>
          </cell>
          <cell r="B87">
            <v>151.66666666666671</v>
          </cell>
          <cell r="C87">
            <v>128.33333333333329</v>
          </cell>
          <cell r="D87">
            <v>115</v>
          </cell>
          <cell r="E87">
            <v>128.33333333333329</v>
          </cell>
          <cell r="F87">
            <v>141.66666666666671</v>
          </cell>
          <cell r="G87">
            <v>153</v>
          </cell>
          <cell r="H87">
            <v>149</v>
          </cell>
          <cell r="I87">
            <v>113.3</v>
          </cell>
          <cell r="J87">
            <v>103</v>
          </cell>
          <cell r="K87">
            <v>94</v>
          </cell>
          <cell r="L87">
            <v>113</v>
          </cell>
          <cell r="M87">
            <v>116</v>
          </cell>
          <cell r="N87">
            <v>132</v>
          </cell>
        </row>
      </sheetData>
      <sheetData sheetId="3" refreshError="1"/>
      <sheetData sheetId="4"/>
      <sheetData sheetId="5" refreshError="1"/>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rnings model"/>
      <sheetName val="new dcf"/>
      <sheetName val="modelware"/>
      <sheetName val="report data"/>
      <sheetName val="Quarterly"/>
      <sheetName val="Standalone segment"/>
      <sheetName val="QTRFinal model"/>
      <sheetName val="Quarterly_march02"/>
      <sheetName val="Halfye"/>
      <sheetName val="Copra prices"/>
      <sheetName val="Text"/>
      <sheetName val="Final model"/>
      <sheetName val="mwareDates"/>
      <sheetName val="mwareSettings"/>
    </sheetNames>
    <sheetDataSet>
      <sheetData sheetId="0">
        <row r="35">
          <cell r="K35">
            <v>6707.29</v>
          </cell>
        </row>
      </sheetData>
      <sheetData sheetId="1"/>
      <sheetData sheetId="2">
        <row r="25">
          <cell r="J25">
            <v>688.60000000000036</v>
          </cell>
        </row>
      </sheetData>
      <sheetData sheetId="3"/>
      <sheetData sheetId="4" refreshError="1">
        <row r="2">
          <cell r="B2" t="str">
            <v>1QF2007</v>
          </cell>
          <cell r="C2" t="str">
            <v>1QF2006</v>
          </cell>
          <cell r="D2" t="str">
            <v>YoY</v>
          </cell>
          <cell r="E2" t="str">
            <v>4QF2006</v>
          </cell>
          <cell r="F2" t="str">
            <v>4QF2005</v>
          </cell>
          <cell r="G2" t="str">
            <v>YoY</v>
          </cell>
          <cell r="H2" t="str">
            <v>YE March, 2006</v>
          </cell>
          <cell r="I2" t="str">
            <v>YE March, 2005</v>
          </cell>
          <cell r="J2" t="str">
            <v>YoY</v>
          </cell>
        </row>
        <row r="3">
          <cell r="C3">
            <v>3420</v>
          </cell>
          <cell r="D3">
            <v>0.2630645935664957</v>
          </cell>
        </row>
        <row r="4">
          <cell r="A4" t="str">
            <v>Net Sales</v>
          </cell>
          <cell r="B4">
            <v>3465.8559999999998</v>
          </cell>
          <cell r="C4">
            <v>2707.7</v>
          </cell>
          <cell r="D4">
            <v>0.28000000000000003</v>
          </cell>
          <cell r="E4">
            <v>2976.7</v>
          </cell>
          <cell r="F4">
            <v>2502.6</v>
          </cell>
          <cell r="G4">
            <v>0.18944297930152643</v>
          </cell>
          <cell r="H4">
            <v>11439.4</v>
          </cell>
          <cell r="I4">
            <v>10070.4</v>
          </cell>
          <cell r="J4">
            <v>0.13594296155068331</v>
          </cell>
        </row>
        <row r="6">
          <cell r="A6" t="str">
            <v>Change in Stock</v>
          </cell>
          <cell r="C6">
            <v>120.4</v>
          </cell>
          <cell r="E6">
            <v>8</v>
          </cell>
          <cell r="F6">
            <v>-16.399999999999999</v>
          </cell>
          <cell r="G6" t="str">
            <v>n-a</v>
          </cell>
          <cell r="H6">
            <v>192.7</v>
          </cell>
          <cell r="I6">
            <v>139.19999999999999</v>
          </cell>
          <cell r="J6">
            <v>0.38433908045977017</v>
          </cell>
        </row>
        <row r="7">
          <cell r="A7" t="str">
            <v>Consumption of RM</v>
          </cell>
          <cell r="C7">
            <v>1163.7</v>
          </cell>
          <cell r="E7">
            <v>1115.5999999999999</v>
          </cell>
          <cell r="F7">
            <v>1241.2</v>
          </cell>
          <cell r="G7">
            <v>-0.10119239445697725</v>
          </cell>
          <cell r="H7">
            <v>4832.5</v>
          </cell>
          <cell r="I7">
            <v>5255.2</v>
          </cell>
          <cell r="J7">
            <v>-8.0434617141117326E-2</v>
          </cell>
        </row>
        <row r="8">
          <cell r="A8" t="str">
            <v>Packing costs</v>
          </cell>
          <cell r="C8">
            <v>242.9</v>
          </cell>
          <cell r="E8">
            <v>252.4</v>
          </cell>
          <cell r="F8">
            <v>210.6</v>
          </cell>
          <cell r="G8">
            <v>0.19848053181386516</v>
          </cell>
          <cell r="H8">
            <v>993.7</v>
          </cell>
          <cell r="I8">
            <v>788.1</v>
          </cell>
          <cell r="J8">
            <v>0.26088059890876791</v>
          </cell>
        </row>
        <row r="10">
          <cell r="A10" t="str">
            <v>COGS</v>
          </cell>
          <cell r="C10">
            <v>1527.0000000000002</v>
          </cell>
          <cell r="E10">
            <v>1376</v>
          </cell>
          <cell r="F10">
            <v>1435.3999999999999</v>
          </cell>
          <cell r="G10">
            <v>-4.1382193116901167E-2</v>
          </cell>
          <cell r="H10">
            <v>6018.9</v>
          </cell>
          <cell r="I10">
            <v>6182.5</v>
          </cell>
          <cell r="J10">
            <v>-2.6461787302871076E-2</v>
          </cell>
        </row>
        <row r="12">
          <cell r="A12" t="str">
            <v>Gross Profit</v>
          </cell>
          <cell r="C12">
            <v>1180.6999999999996</v>
          </cell>
          <cell r="E12">
            <v>1600.6999999999998</v>
          </cell>
          <cell r="F12">
            <v>1067.2</v>
          </cell>
          <cell r="G12">
            <v>0.49990629685157395</v>
          </cell>
          <cell r="H12">
            <v>5420.5</v>
          </cell>
          <cell r="I12">
            <v>3887.8999999999996</v>
          </cell>
          <cell r="J12">
            <v>0.39419738161989781</v>
          </cell>
        </row>
        <row r="13">
          <cell r="A13" t="str">
            <v>GM</v>
          </cell>
          <cell r="C13">
            <v>0.43605273848653825</v>
          </cell>
          <cell r="E13">
            <v>0.53774313837471022</v>
          </cell>
          <cell r="F13">
            <v>0.42643650603372496</v>
          </cell>
          <cell r="H13">
            <v>0.47384478206898967</v>
          </cell>
          <cell r="I13">
            <v>0.38607205274864947</v>
          </cell>
        </row>
        <row r="15">
          <cell r="A15" t="str">
            <v>Staff Costs</v>
          </cell>
          <cell r="C15">
            <v>188.2</v>
          </cell>
          <cell r="E15">
            <v>167.4</v>
          </cell>
          <cell r="F15">
            <v>106.3</v>
          </cell>
          <cell r="G15">
            <v>0.57478833490122305</v>
          </cell>
          <cell r="H15">
            <v>783.4</v>
          </cell>
          <cell r="I15">
            <v>512.6</v>
          </cell>
          <cell r="J15">
            <v>0.52828716348029636</v>
          </cell>
        </row>
        <row r="16">
          <cell r="A16" t="str">
            <v>Advertising Costs</v>
          </cell>
          <cell r="C16">
            <v>269.8</v>
          </cell>
          <cell r="E16">
            <v>482.5</v>
          </cell>
          <cell r="F16">
            <v>234.6</v>
          </cell>
          <cell r="G16">
            <v>1.0566922421142371</v>
          </cell>
          <cell r="H16">
            <v>1387.8</v>
          </cell>
          <cell r="I16">
            <v>968.3</v>
          </cell>
          <cell r="J16">
            <v>0.4332335020138387</v>
          </cell>
        </row>
        <row r="17">
          <cell r="A17" t="str">
            <v>Others</v>
          </cell>
          <cell r="C17">
            <v>426.8</v>
          </cell>
          <cell r="E17">
            <v>587.20000000000005</v>
          </cell>
          <cell r="F17">
            <v>500.9</v>
          </cell>
          <cell r="G17">
            <v>0.17228987821920549</v>
          </cell>
          <cell r="H17">
            <v>1776.6000000000001</v>
          </cell>
          <cell r="I17">
            <v>1523.8</v>
          </cell>
          <cell r="J17">
            <v>0.16590103688148061</v>
          </cell>
        </row>
        <row r="19">
          <cell r="A19" t="str">
            <v>Operating Costs</v>
          </cell>
          <cell r="C19">
            <v>2411.8000000000002</v>
          </cell>
          <cell r="E19">
            <v>2613.1</v>
          </cell>
          <cell r="F19">
            <v>2277.1999999999998</v>
          </cell>
          <cell r="G19">
            <v>0.14750570876515035</v>
          </cell>
          <cell r="H19">
            <v>9966.7000000000007</v>
          </cell>
          <cell r="I19">
            <v>9187.2000000000007</v>
          </cell>
          <cell r="J19">
            <v>8.4846307906652818E-2</v>
          </cell>
        </row>
        <row r="21">
          <cell r="A21" t="str">
            <v>Operating Profit</v>
          </cell>
          <cell r="B21">
            <v>500.05695999999949</v>
          </cell>
          <cell r="C21">
            <v>295.89999999999964</v>
          </cell>
          <cell r="D21">
            <v>0.68995255153768209</v>
          </cell>
          <cell r="E21">
            <v>363.59999999999991</v>
          </cell>
          <cell r="F21">
            <v>225.40000000000009</v>
          </cell>
          <cell r="G21">
            <v>0.61313220940550028</v>
          </cell>
          <cell r="H21">
            <v>1472.6999999999989</v>
          </cell>
          <cell r="I21">
            <v>883.19999999999891</v>
          </cell>
          <cell r="J21">
            <v>0.6674592391304357</v>
          </cell>
        </row>
        <row r="22">
          <cell r="A22" t="str">
            <v>OP Margin</v>
          </cell>
          <cell r="B22">
            <v>0.14428093954278526</v>
          </cell>
          <cell r="C22">
            <v>0.10928093954278527</v>
          </cell>
          <cell r="E22">
            <v>0.12214868814458962</v>
          </cell>
          <cell r="F22">
            <v>9.006633101574367E-2</v>
          </cell>
          <cell r="H22">
            <v>0.12873926954210876</v>
          </cell>
          <cell r="I22">
            <v>8.7702573879885504E-2</v>
          </cell>
        </row>
        <row r="23">
          <cell r="A23" t="str">
            <v>Operating profit before Advertising costs</v>
          </cell>
          <cell r="C23">
            <v>565.69999999999959</v>
          </cell>
          <cell r="E23">
            <v>846.09999999999991</v>
          </cell>
          <cell r="F23">
            <v>460.00000000000011</v>
          </cell>
          <cell r="G23">
            <v>0.83934782608695579</v>
          </cell>
          <cell r="H23">
            <v>2860.4999999999991</v>
          </cell>
          <cell r="I23">
            <v>1851.4999999999989</v>
          </cell>
          <cell r="J23">
            <v>0.54496354307318429</v>
          </cell>
        </row>
        <row r="26">
          <cell r="A26" t="str">
            <v>Interest</v>
          </cell>
          <cell r="B26">
            <v>37.5</v>
          </cell>
          <cell r="C26">
            <v>8.4</v>
          </cell>
          <cell r="D26">
            <v>3.4642857142857144</v>
          </cell>
          <cell r="E26">
            <v>23.1</v>
          </cell>
          <cell r="F26">
            <v>5.9</v>
          </cell>
          <cell r="G26" t="str">
            <v>n-a</v>
          </cell>
          <cell r="H26">
            <v>50.5</v>
          </cell>
          <cell r="I26">
            <v>20</v>
          </cell>
          <cell r="J26">
            <v>1.5249999999999999</v>
          </cell>
        </row>
        <row r="27">
          <cell r="A27" t="str">
            <v>Depreciation</v>
          </cell>
          <cell r="B27">
            <v>67.62</v>
          </cell>
          <cell r="C27">
            <v>64.400000000000006</v>
          </cell>
          <cell r="E27">
            <v>94.2</v>
          </cell>
          <cell r="F27">
            <v>52.3</v>
          </cell>
          <cell r="G27">
            <v>0.80114722753346101</v>
          </cell>
          <cell r="H27">
            <v>246.99999999999997</v>
          </cell>
          <cell r="I27">
            <v>149.10000000000002</v>
          </cell>
          <cell r="J27">
            <v>0.65660630449362789</v>
          </cell>
        </row>
        <row r="28">
          <cell r="A28" t="str">
            <v>Other Income</v>
          </cell>
          <cell r="B28">
            <v>17.899999999999999</v>
          </cell>
          <cell r="C28">
            <v>17.899999999999999</v>
          </cell>
          <cell r="E28">
            <v>2</v>
          </cell>
          <cell r="F28">
            <v>-0.1</v>
          </cell>
          <cell r="G28" t="str">
            <v>n-a</v>
          </cell>
          <cell r="H28">
            <v>20.799999999999997</v>
          </cell>
          <cell r="I28">
            <v>16.100000000000001</v>
          </cell>
          <cell r="J28">
            <v>0.29192546583850909</v>
          </cell>
        </row>
        <row r="30">
          <cell r="A30" t="str">
            <v>PBT</v>
          </cell>
          <cell r="B30">
            <v>412.83695999999946</v>
          </cell>
          <cell r="C30">
            <v>240.99999999999966</v>
          </cell>
          <cell r="E30">
            <v>248.2999999999999</v>
          </cell>
          <cell r="F30">
            <v>167.10000000000011</v>
          </cell>
          <cell r="G30">
            <v>0.48593656493117732</v>
          </cell>
          <cell r="H30">
            <v>1195.9999999999989</v>
          </cell>
          <cell r="I30">
            <v>730.19999999999891</v>
          </cell>
          <cell r="J30">
            <v>0.63790742262393962</v>
          </cell>
        </row>
        <row r="31">
          <cell r="A31" t="str">
            <v>Tax</v>
          </cell>
          <cell r="B31">
            <v>49.540435199999934</v>
          </cell>
          <cell r="C31">
            <v>33</v>
          </cell>
          <cell r="E31">
            <v>7.1000000000000085</v>
          </cell>
          <cell r="F31">
            <v>-0.20000000000000018</v>
          </cell>
          <cell r="G31" t="str">
            <v>n-a</v>
          </cell>
          <cell r="H31">
            <v>122.7</v>
          </cell>
          <cell r="I31">
            <v>61.9</v>
          </cell>
          <cell r="J31">
            <v>0.98222940226171263</v>
          </cell>
        </row>
        <row r="33">
          <cell r="A33" t="str">
            <v xml:space="preserve">Minority Interst </v>
          </cell>
          <cell r="I33">
            <v>-8</v>
          </cell>
        </row>
        <row r="34">
          <cell r="A34" t="str">
            <v>Loss of Kaya Trnf</v>
          </cell>
          <cell r="F34">
            <v>-4.7</v>
          </cell>
          <cell r="I34">
            <v>-4.7</v>
          </cell>
        </row>
        <row r="36">
          <cell r="A36" t="str">
            <v>Adjusted PAT</v>
          </cell>
          <cell r="B36">
            <v>363.29652479999953</v>
          </cell>
          <cell r="C36">
            <v>207.99999999999966</v>
          </cell>
          <cell r="D36">
            <v>0.74661790769230829</v>
          </cell>
          <cell r="E36">
            <v>241.19999999999987</v>
          </cell>
          <cell r="F36">
            <v>172.00000000000009</v>
          </cell>
          <cell r="G36">
            <v>0.40232558139534746</v>
          </cell>
          <cell r="H36">
            <v>1073.2999999999988</v>
          </cell>
          <cell r="I36">
            <v>680.99999999999898</v>
          </cell>
          <cell r="J36">
            <v>0.57606461086637362</v>
          </cell>
        </row>
        <row r="38">
          <cell r="A38" t="str">
            <v>Exceptional Items</v>
          </cell>
          <cell r="E38">
            <v>1.5</v>
          </cell>
          <cell r="F38">
            <v>-20.5</v>
          </cell>
          <cell r="H38">
            <v>204.50000000000003</v>
          </cell>
          <cell r="I38">
            <v>-20.5</v>
          </cell>
        </row>
        <row r="39">
          <cell r="C39">
            <v>3.12</v>
          </cell>
        </row>
        <row r="40">
          <cell r="A40" t="str">
            <v>Reported PAT</v>
          </cell>
          <cell r="C40">
            <v>313</v>
          </cell>
          <cell r="D40">
            <v>0.50480769230769473</v>
          </cell>
          <cell r="E40">
            <v>239.69999999999987</v>
          </cell>
          <cell r="F40">
            <v>192.50000000000009</v>
          </cell>
          <cell r="G40">
            <v>0.24519480519480408</v>
          </cell>
          <cell r="H40">
            <v>868.79999999999882</v>
          </cell>
          <cell r="I40">
            <v>701.49999999999898</v>
          </cell>
          <cell r="J40">
            <v>0.23848895224518896</v>
          </cell>
        </row>
        <row r="41">
          <cell r="C41">
            <v>3.6</v>
          </cell>
        </row>
      </sheetData>
      <sheetData sheetId="5"/>
      <sheetData sheetId="6"/>
      <sheetData sheetId="7"/>
      <sheetData sheetId="8"/>
      <sheetData sheetId="9"/>
      <sheetData sheetId="10"/>
      <sheetData sheetId="11"/>
      <sheetData sheetId="12"/>
      <sheetData sheetId="1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IDUAL INCOME"/>
      <sheetName val="MAIN"/>
      <sheetName val="P&amp;L"/>
      <sheetName val="BS"/>
      <sheetName val="Update"/>
      <sheetName val="AFFILIATES"/>
      <sheetName val="Ratio"/>
      <sheetName val="Ace-In"/>
      <sheetName val="Ace-Out"/>
      <sheetName val="Cover"/>
      <sheetName val="PS 1yr forward"/>
      <sheetName val="FIM"/>
      <sheetName val="Annu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B2" t="str">
            <v>KOREA EXCHANGE BANK (004940.KS)</v>
          </cell>
          <cell r="O2" t="str">
            <v>Foreign exchange rate</v>
          </cell>
          <cell r="W2">
            <v>950</v>
          </cell>
        </row>
        <row r="3">
          <cell r="O3" t="str">
            <v>Current share price</v>
          </cell>
          <cell r="W3">
            <v>15400</v>
          </cell>
          <cell r="X3">
            <v>16.210526315789473</v>
          </cell>
        </row>
        <row r="5">
          <cell r="B5" t="str">
            <v>Profit and Loss Statements</v>
          </cell>
          <cell r="O5" t="str">
            <v>Per Share Data and Valuations</v>
          </cell>
        </row>
        <row r="6">
          <cell r="B6" t="str">
            <v>Won billions, Year ending Dec 31</v>
          </cell>
          <cell r="C6">
            <v>2000</v>
          </cell>
          <cell r="D6">
            <v>2001</v>
          </cell>
          <cell r="E6">
            <v>2002</v>
          </cell>
          <cell r="F6">
            <v>2003</v>
          </cell>
          <cell r="G6">
            <v>2004</v>
          </cell>
          <cell r="H6">
            <v>2005</v>
          </cell>
          <cell r="I6">
            <v>2006</v>
          </cell>
          <cell r="J6">
            <v>2007</v>
          </cell>
          <cell r="K6" t="str">
            <v>2008E</v>
          </cell>
          <cell r="L6" t="str">
            <v>2009E</v>
          </cell>
          <cell r="M6" t="str">
            <v>2010E</v>
          </cell>
          <cell r="O6" t="str">
            <v>Won billions, Year ending Dec 31</v>
          </cell>
          <cell r="P6">
            <v>2000</v>
          </cell>
          <cell r="Q6">
            <v>2001</v>
          </cell>
          <cell r="R6">
            <v>2002</v>
          </cell>
          <cell r="S6">
            <v>2003</v>
          </cell>
          <cell r="T6">
            <v>2004</v>
          </cell>
          <cell r="U6">
            <v>2005</v>
          </cell>
          <cell r="V6">
            <v>2006</v>
          </cell>
          <cell r="W6">
            <v>2007</v>
          </cell>
          <cell r="X6" t="str">
            <v>2008E</v>
          </cell>
          <cell r="Y6" t="str">
            <v>2009E</v>
          </cell>
          <cell r="Z6" t="str">
            <v>2010E</v>
          </cell>
        </row>
        <row r="7">
          <cell r="B7" t="str">
            <v>Avg Earning Assets</v>
          </cell>
          <cell r="C7">
            <v>36712.699999999997</v>
          </cell>
          <cell r="D7">
            <v>39616.114000000001</v>
          </cell>
          <cell r="E7">
            <v>42159.420999999988</v>
          </cell>
          <cell r="F7">
            <v>48507.203999999998</v>
          </cell>
          <cell r="G7">
            <v>52412.587125000005</v>
          </cell>
          <cell r="H7">
            <v>51063.144948590008</v>
          </cell>
          <cell r="I7">
            <v>52715.690999999999</v>
          </cell>
          <cell r="J7">
            <v>58382.284</v>
          </cell>
          <cell r="K7">
            <v>67320.65325039516</v>
          </cell>
          <cell r="L7">
            <v>72942.624488928326</v>
          </cell>
          <cell r="M7">
            <v>79616.158262276629</v>
          </cell>
          <cell r="O7" t="str">
            <v>Book Value Per Share (Won)</v>
          </cell>
          <cell r="P7">
            <v>6359.8039330548954</v>
          </cell>
          <cell r="Q7">
            <v>7538.6002932977171</v>
          </cell>
          <cell r="R7">
            <v>8307.7824833441719</v>
          </cell>
          <cell r="S7">
            <v>4816.0286043251181</v>
          </cell>
          <cell r="T7">
            <v>4542.3460907824228</v>
          </cell>
          <cell r="U7">
            <v>8772.8471337346327</v>
          </cell>
          <cell r="V7">
            <v>9891.6071947422679</v>
          </cell>
          <cell r="W7">
            <v>10312.806023858087</v>
          </cell>
          <cell r="X7">
            <v>11262.703535205859</v>
          </cell>
          <cell r="Y7">
            <v>11981.349850223576</v>
          </cell>
          <cell r="Z7">
            <v>12811.132848086339</v>
          </cell>
        </row>
        <row r="8">
          <cell r="B8" t="str">
            <v>Net Interest Margin (%)</v>
          </cell>
          <cell r="C8">
            <v>1.7274648827245072</v>
          </cell>
          <cell r="D8">
            <v>2.4421123182349485</v>
          </cell>
          <cell r="E8">
            <v>2.1296948077156954</v>
          </cell>
          <cell r="F8">
            <v>2.1372474900841527</v>
          </cell>
          <cell r="G8">
            <v>2.8145910761507742</v>
          </cell>
          <cell r="H8">
            <v>3.2338862044191377</v>
          </cell>
          <cell r="I8">
            <v>3.4415844041577679</v>
          </cell>
          <cell r="J8">
            <v>3.2179282331605927</v>
          </cell>
          <cell r="K8">
            <v>3.0440189665379207</v>
          </cell>
          <cell r="L8">
            <v>2.9635093415166738</v>
          </cell>
          <cell r="M8">
            <v>2.9265281265900103</v>
          </cell>
          <cell r="O8" t="str">
            <v>Price/Book (x)</v>
          </cell>
          <cell r="P8">
            <v>2.4214582968444907</v>
          </cell>
          <cell r="Q8">
            <v>2.0428195422022246</v>
          </cell>
          <cell r="R8">
            <v>1.8536835829386042</v>
          </cell>
          <cell r="S8">
            <v>3.1976554263340051</v>
          </cell>
          <cell r="T8">
            <v>3.3903185033061489</v>
          </cell>
          <cell r="U8">
            <v>1.7554164304062327</v>
          </cell>
          <cell r="V8">
            <v>1.5568754093051365</v>
          </cell>
          <cell r="W8">
            <v>1.4932890199207645</v>
          </cell>
          <cell r="X8">
            <v>1.3673448787727962</v>
          </cell>
          <cell r="Y8">
            <v>1.2853309679220017</v>
          </cell>
          <cell r="Z8">
            <v>1.2020794868504054</v>
          </cell>
        </row>
        <row r="9">
          <cell r="B9" t="str">
            <v xml:space="preserve">  Interest Income</v>
          </cell>
          <cell r="C9">
            <v>3111.239</v>
          </cell>
          <cell r="D9">
            <v>2959.779</v>
          </cell>
          <cell r="E9">
            <v>2599.154</v>
          </cell>
          <cell r="F9">
            <v>2831.2449999999999</v>
          </cell>
          <cell r="G9">
            <v>3359.31</v>
          </cell>
          <cell r="H9">
            <v>3266.5879999999997</v>
          </cell>
          <cell r="I9">
            <v>3609.8820000000001</v>
          </cell>
          <cell r="J9">
            <v>4078.7869999999998</v>
          </cell>
          <cell r="K9">
            <v>4788.2914624435434</v>
          </cell>
          <cell r="L9">
            <v>5158.4657635521817</v>
          </cell>
          <cell r="M9">
            <v>5676.5189149493581</v>
          </cell>
          <cell r="O9" t="str">
            <v>ROAA (%)</v>
          </cell>
          <cell r="P9">
            <v>-0.91066181346477848</v>
          </cell>
          <cell r="Q9">
            <v>0.48101006795323614</v>
          </cell>
          <cell r="R9">
            <v>0.22451613115945976</v>
          </cell>
          <cell r="S9">
            <v>-0.34188071471153847</v>
          </cell>
          <cell r="T9">
            <v>0.85745426182357098</v>
          </cell>
          <cell r="U9">
            <v>3.0874113818980442</v>
          </cell>
          <cell r="V9">
            <v>1.5338648722701225</v>
          </cell>
          <cell r="W9">
            <v>1.3082044746523063</v>
          </cell>
          <cell r="X9">
            <v>1.251713008399344</v>
          </cell>
          <cell r="Y9">
            <v>1.2017417618017612</v>
          </cell>
          <cell r="Z9">
            <v>1.1749769273126944</v>
          </cell>
        </row>
        <row r="10">
          <cell r="B10" t="str">
            <v xml:space="preserve">  Interest Expense</v>
          </cell>
          <cell r="C10">
            <v>2477.04</v>
          </cell>
          <cell r="D10">
            <v>1992.309</v>
          </cell>
          <cell r="E10">
            <v>1662.325</v>
          </cell>
          <cell r="F10">
            <v>1642.17</v>
          </cell>
          <cell r="G10">
            <v>1640.1219999999998</v>
          </cell>
          <cell r="H10">
            <v>1495.93</v>
          </cell>
          <cell r="I10">
            <v>1669.625</v>
          </cell>
          <cell r="J10">
            <v>2066.5829999999996</v>
          </cell>
          <cell r="K10">
            <v>2594.1063408462878</v>
          </cell>
          <cell r="L10">
            <v>2836.5251686426323</v>
          </cell>
          <cell r="M10">
            <v>3175.0606901004385</v>
          </cell>
          <cell r="O10" t="str">
            <v>ROAE (Reported, %)</v>
          </cell>
          <cell r="Q10">
            <v>14.414239945438242</v>
          </cell>
          <cell r="R10">
            <v>6.4194049483209126</v>
          </cell>
          <cell r="S10">
            <v>-8.913414810808213</v>
          </cell>
          <cell r="T10">
            <v>17.753594726566831</v>
          </cell>
          <cell r="U10">
            <v>44.935687527010096</v>
          </cell>
          <cell r="V10">
            <v>16.71813750047561</v>
          </cell>
          <cell r="W10">
            <v>14.749772140583046</v>
          </cell>
          <cell r="X10">
            <v>15.025195637855997</v>
          </cell>
          <cell r="Y10">
            <v>14.787836583571535</v>
          </cell>
          <cell r="Z10">
            <v>14.760788744948862</v>
          </cell>
        </row>
        <row r="11">
          <cell r="B11" t="str">
            <v>Net Interest Income (NII)</v>
          </cell>
          <cell r="C11">
            <v>634.19900000000007</v>
          </cell>
          <cell r="D11">
            <v>967.47</v>
          </cell>
          <cell r="E11">
            <v>936.82899999999995</v>
          </cell>
          <cell r="F11">
            <v>1189.0749999999998</v>
          </cell>
          <cell r="G11">
            <v>1719.1880000000001</v>
          </cell>
          <cell r="H11">
            <v>1770.6579999999997</v>
          </cell>
          <cell r="I11">
            <v>1940.2570000000001</v>
          </cell>
          <cell r="J11">
            <v>2012.2040000000002</v>
          </cell>
          <cell r="K11">
            <v>2194.1851215972556</v>
          </cell>
          <cell r="L11">
            <v>2321.9405949095494</v>
          </cell>
          <cell r="M11">
            <v>2501.4582248489196</v>
          </cell>
          <cell r="O11" t="str">
            <v>ROAE (ModelWare, %)</v>
          </cell>
          <cell r="T11">
            <v>18.064650838069586</v>
          </cell>
          <cell r="U11">
            <v>45.393143333474221</v>
          </cell>
          <cell r="V11">
            <v>17.125752991392908</v>
          </cell>
          <cell r="W11">
            <v>15.207179390518654</v>
          </cell>
          <cell r="X11">
            <v>15.44281068225439</v>
          </cell>
          <cell r="Y11">
            <v>15.116290010729566</v>
          </cell>
          <cell r="Z11">
            <v>15.031798864181194</v>
          </cell>
        </row>
        <row r="12">
          <cell r="B12" t="str">
            <v>Loan Loss Prov Exp (LLPE)</v>
          </cell>
          <cell r="C12">
            <v>1169.6400000000001</v>
          </cell>
          <cell r="D12">
            <v>931.84600000000012</v>
          </cell>
          <cell r="E12">
            <v>518.70100000000002</v>
          </cell>
          <cell r="F12">
            <v>849.34999999999991</v>
          </cell>
          <cell r="G12">
            <v>814.35199999999998</v>
          </cell>
          <cell r="H12">
            <v>162.88460000000001</v>
          </cell>
          <cell r="I12">
            <v>246.06132583857186</v>
          </cell>
          <cell r="J12">
            <v>364.06299999999999</v>
          </cell>
          <cell r="K12">
            <v>350.56392236240004</v>
          </cell>
          <cell r="L12">
            <v>427.2330230767999</v>
          </cell>
          <cell r="M12">
            <v>509.98397544685997</v>
          </cell>
        </row>
        <row r="13">
          <cell r="B13" t="str">
            <v>NII After LLPE</v>
          </cell>
          <cell r="C13">
            <v>-535.44100000000003</v>
          </cell>
          <cell r="D13">
            <v>35.62399999999991</v>
          </cell>
          <cell r="E13">
            <v>418.12799999999993</v>
          </cell>
          <cell r="F13">
            <v>339.72499999999991</v>
          </cell>
          <cell r="G13">
            <v>904.83600000000013</v>
          </cell>
          <cell r="H13">
            <v>1607.7733999999996</v>
          </cell>
          <cell r="I13">
            <v>1694.1956741614281</v>
          </cell>
          <cell r="J13">
            <v>1648.1410000000001</v>
          </cell>
          <cell r="K13">
            <v>1843.6211992348556</v>
          </cell>
          <cell r="L13">
            <v>1894.7075718327496</v>
          </cell>
          <cell r="M13">
            <v>1991.4742494020597</v>
          </cell>
          <cell r="O13" t="str">
            <v>MW EPS Growth (%)</v>
          </cell>
          <cell r="Q13" t="e">
            <v>#DIV/0!</v>
          </cell>
          <cell r="R13" t="e">
            <v>#DIV/0!</v>
          </cell>
          <cell r="S13">
            <v>-162.10772695683815</v>
          </cell>
          <cell r="T13">
            <v>-345.86801650534034</v>
          </cell>
          <cell r="U13">
            <v>266.88942685998438</v>
          </cell>
          <cell r="V13">
            <v>-47.115641231051541</v>
          </cell>
          <cell r="W13">
            <v>-3.8764198392573168</v>
          </cell>
          <cell r="X13">
            <v>8.4407462584529025</v>
          </cell>
          <cell r="Y13">
            <v>5.4556057905387201</v>
          </cell>
          <cell r="Z13">
            <v>6.0654393286062591</v>
          </cell>
        </row>
        <row r="14">
          <cell r="O14" t="str">
            <v>Current P/MW EPS</v>
          </cell>
          <cell r="P14" t="e">
            <v>#DIV/0!</v>
          </cell>
          <cell r="Q14" t="e">
            <v>#DIV/0!</v>
          </cell>
          <cell r="R14">
            <v>28.549325690683752</v>
          </cell>
          <cell r="S14">
            <v>-45.96742964128142</v>
          </cell>
          <cell r="T14">
            <v>18.695977742303459</v>
          </cell>
          <cell r="U14">
            <v>5.0958071761055104</v>
          </cell>
          <cell r="V14">
            <v>9.6357548710556742</v>
          </cell>
          <cell r="W14">
            <v>10.024340390716077</v>
          </cell>
          <cell r="X14">
            <v>9.2440717503220657</v>
          </cell>
          <cell r="Y14">
            <v>8.7658419683094984</v>
          </cell>
          <cell r="Z14">
            <v>8.2645600902586533</v>
          </cell>
        </row>
        <row r="15">
          <cell r="B15" t="str">
            <v>Non-interest Income</v>
          </cell>
        </row>
        <row r="16">
          <cell r="B16" t="str">
            <v>Fees and Commissions</v>
          </cell>
          <cell r="C16">
            <v>300.05799999999999</v>
          </cell>
          <cell r="D16">
            <v>288.27000000000004</v>
          </cell>
          <cell r="E16">
            <v>308.07400000000007</v>
          </cell>
          <cell r="F16">
            <v>346.94299999999998</v>
          </cell>
          <cell r="G16">
            <v>266.459</v>
          </cell>
          <cell r="H16">
            <v>228.35299999999995</v>
          </cell>
          <cell r="I16">
            <v>272.14499999999998</v>
          </cell>
          <cell r="J16">
            <v>363.66500000000008</v>
          </cell>
          <cell r="K16">
            <v>336.3796280184452</v>
          </cell>
          <cell r="L16">
            <v>382.77942428588051</v>
          </cell>
          <cell r="M16">
            <v>418.12875868838552</v>
          </cell>
          <cell r="O16" t="str">
            <v>Gross Dividends</v>
          </cell>
          <cell r="P16">
            <v>0</v>
          </cell>
          <cell r="Q16">
            <v>0</v>
          </cell>
          <cell r="R16">
            <v>0</v>
          </cell>
          <cell r="S16">
            <v>0</v>
          </cell>
          <cell r="T16">
            <v>0</v>
          </cell>
          <cell r="U16">
            <v>0</v>
          </cell>
          <cell r="V16">
            <v>644.90682600000002</v>
          </cell>
          <cell r="W16">
            <v>451.43477819999998</v>
          </cell>
          <cell r="X16">
            <v>644.90682600000002</v>
          </cell>
          <cell r="Y16">
            <v>644.90682600000002</v>
          </cell>
          <cell r="Z16">
            <v>644.90682600000002</v>
          </cell>
        </row>
        <row r="17">
          <cell r="B17" t="str">
            <v>Dividend Income</v>
          </cell>
          <cell r="C17">
            <v>25.46</v>
          </cell>
          <cell r="D17">
            <v>3.754</v>
          </cell>
          <cell r="E17">
            <v>50.933999999999997</v>
          </cell>
          <cell r="F17">
            <v>11.128</v>
          </cell>
          <cell r="G17">
            <v>5.4390000000000001</v>
          </cell>
          <cell r="H17">
            <v>9.3149999999999995</v>
          </cell>
          <cell r="I17">
            <v>3.891</v>
          </cell>
          <cell r="J17">
            <v>7.1130000000000004</v>
          </cell>
          <cell r="K17">
            <v>7.7253544957749467</v>
          </cell>
          <cell r="L17">
            <v>8.2536132997818683</v>
          </cell>
          <cell r="M17">
            <v>8.8948642476165141</v>
          </cell>
          <cell r="O17" t="str">
            <v>Gross DPS (Won)</v>
          </cell>
          <cell r="P17">
            <v>0</v>
          </cell>
          <cell r="Q17">
            <v>0</v>
          </cell>
          <cell r="R17">
            <v>0</v>
          </cell>
          <cell r="S17">
            <v>0</v>
          </cell>
          <cell r="T17">
            <v>0</v>
          </cell>
          <cell r="U17">
            <v>0</v>
          </cell>
          <cell r="V17">
            <v>1000</v>
          </cell>
          <cell r="W17">
            <v>700</v>
          </cell>
          <cell r="X17">
            <v>1000</v>
          </cell>
          <cell r="Y17">
            <v>1000</v>
          </cell>
          <cell r="Z17">
            <v>1000</v>
          </cell>
        </row>
        <row r="18">
          <cell r="B18" t="str">
            <v>Forex Income</v>
          </cell>
          <cell r="C18">
            <v>213.63</v>
          </cell>
          <cell r="D18">
            <v>227.596</v>
          </cell>
          <cell r="E18">
            <v>207.27100000000019</v>
          </cell>
          <cell r="F18">
            <v>247.04000000000019</v>
          </cell>
          <cell r="G18">
            <v>282.65700000000015</v>
          </cell>
          <cell r="H18">
            <v>244.29699999999957</v>
          </cell>
          <cell r="I18">
            <v>286.25700000000006</v>
          </cell>
          <cell r="J18">
            <v>314.47500000000036</v>
          </cell>
          <cell r="K18">
            <v>363.23129083726963</v>
          </cell>
          <cell r="L18">
            <v>390.64922521676272</v>
          </cell>
          <cell r="M18">
            <v>415.63567083762064</v>
          </cell>
          <cell r="O18" t="str">
            <v>Dividend Yield (Current Price, %)</v>
          </cell>
          <cell r="P18">
            <v>0</v>
          </cell>
          <cell r="Q18">
            <v>0</v>
          </cell>
          <cell r="R18">
            <v>0</v>
          </cell>
          <cell r="S18">
            <v>0</v>
          </cell>
          <cell r="T18">
            <v>0</v>
          </cell>
          <cell r="U18">
            <v>0</v>
          </cell>
          <cell r="V18">
            <v>6.4935064935064926</v>
          </cell>
          <cell r="W18">
            <v>4.5454545454545459</v>
          </cell>
          <cell r="X18">
            <v>6.4935064935064926</v>
          </cell>
          <cell r="Y18">
            <v>6.4935064935064926</v>
          </cell>
          <cell r="Z18">
            <v>6.4935064935064926</v>
          </cell>
        </row>
        <row r="19">
          <cell r="B19" t="str">
            <v>Other trading income</v>
          </cell>
          <cell r="C19">
            <v>17.533999999999999</v>
          </cell>
          <cell r="D19">
            <v>36.623999999999995</v>
          </cell>
          <cell r="E19">
            <v>46.17</v>
          </cell>
          <cell r="F19">
            <v>18.995000000000001</v>
          </cell>
          <cell r="G19">
            <v>23.856999999999996</v>
          </cell>
          <cell r="H19">
            <v>34.296999999999997</v>
          </cell>
          <cell r="I19">
            <v>25.743999999999993</v>
          </cell>
          <cell r="J19">
            <v>23.488</v>
          </cell>
          <cell r="K19">
            <v>7.8047569760000037</v>
          </cell>
          <cell r="L19">
            <v>0</v>
          </cell>
          <cell r="M19">
            <v>0</v>
          </cell>
          <cell r="O19" t="str">
            <v>Dividend Payout Ratio (%)</v>
          </cell>
          <cell r="P19">
            <v>0</v>
          </cell>
          <cell r="Q19">
            <v>0</v>
          </cell>
          <cell r="R19">
            <v>0</v>
          </cell>
          <cell r="S19">
            <v>0</v>
          </cell>
          <cell r="T19">
            <v>0</v>
          </cell>
          <cell r="U19">
            <v>0</v>
          </cell>
          <cell r="V19">
            <v>64.095391615654336</v>
          </cell>
          <cell r="W19">
            <v>46.978211885175519</v>
          </cell>
          <cell r="X19">
            <v>61.694833812592698</v>
          </cell>
          <cell r="Y19">
            <v>58.185328258751831</v>
          </cell>
          <cell r="Z19">
            <v>54.104776421922594</v>
          </cell>
        </row>
        <row r="20">
          <cell r="B20" t="str">
            <v>Other Income</v>
          </cell>
          <cell r="C20">
            <v>-69.750999999999891</v>
          </cell>
          <cell r="D20">
            <v>19.853999999999957</v>
          </cell>
          <cell r="E20">
            <v>44.792000000000193</v>
          </cell>
          <cell r="F20">
            <v>-81.884999999999906</v>
          </cell>
          <cell r="G20">
            <v>-128.6449999999999</v>
          </cell>
          <cell r="H20">
            <v>-89.99339999999988</v>
          </cell>
          <cell r="I20">
            <v>345.64955525057127</v>
          </cell>
          <cell r="J20">
            <v>204.27499999999935</v>
          </cell>
          <cell r="K20">
            <v>27.75348673244476</v>
          </cell>
          <cell r="L20">
            <v>14.03765699995688</v>
          </cell>
          <cell r="M20">
            <v>15.442879168910792</v>
          </cell>
        </row>
        <row r="21">
          <cell r="B21" t="str">
            <v>Total Non-interest Income</v>
          </cell>
          <cell r="C21">
            <v>486.93100000000004</v>
          </cell>
          <cell r="D21">
            <v>576.09800000000007</v>
          </cell>
          <cell r="E21">
            <v>657.24100000000033</v>
          </cell>
          <cell r="F21">
            <v>542.22100000000023</v>
          </cell>
          <cell r="G21">
            <v>449.76700000000028</v>
          </cell>
          <cell r="H21">
            <v>426.26859999999959</v>
          </cell>
          <cell r="I21">
            <v>933.68655525057147</v>
          </cell>
          <cell r="J21">
            <v>913.01599999999985</v>
          </cell>
          <cell r="K21">
            <v>742.89451705993463</v>
          </cell>
          <cell r="L21">
            <v>795.71991980238204</v>
          </cell>
          <cell r="M21">
            <v>858.10217294253357</v>
          </cell>
          <cell r="O21" t="str">
            <v>Issued Shares (m)</v>
          </cell>
          <cell r="P21">
            <v>222.17493099999999</v>
          </cell>
          <cell r="Q21">
            <v>222.17493099999999</v>
          </cell>
          <cell r="R21">
            <v>222.17493099999999</v>
          </cell>
          <cell r="S21">
            <v>612.92493100000002</v>
          </cell>
          <cell r="T21">
            <v>644.90682600000002</v>
          </cell>
          <cell r="U21">
            <v>644.90682600000002</v>
          </cell>
          <cell r="V21">
            <v>644.90682600000002</v>
          </cell>
          <cell r="W21">
            <v>644.90682600000002</v>
          </cell>
          <cell r="X21">
            <v>644.90682600000002</v>
          </cell>
          <cell r="Y21">
            <v>644.90682600000002</v>
          </cell>
          <cell r="Z21">
            <v>644.90682600000002</v>
          </cell>
        </row>
        <row r="22">
          <cell r="O22" t="str">
            <v>Market Cap (Wonbn)</v>
          </cell>
          <cell r="P22">
            <v>3421.4939373999996</v>
          </cell>
          <cell r="Q22">
            <v>3421.4939373999996</v>
          </cell>
          <cell r="R22">
            <v>3421.4939373999996</v>
          </cell>
          <cell r="S22">
            <v>9439.0439373999998</v>
          </cell>
          <cell r="T22">
            <v>9931.5651204000005</v>
          </cell>
          <cell r="U22">
            <v>9931.5651204000005</v>
          </cell>
          <cell r="V22">
            <v>9931.5651204000005</v>
          </cell>
          <cell r="W22">
            <v>9931.5651204000005</v>
          </cell>
          <cell r="X22">
            <v>9931.5651204000005</v>
          </cell>
          <cell r="Y22">
            <v>9931.5651204000005</v>
          </cell>
          <cell r="Z22">
            <v>9931.5651204000005</v>
          </cell>
        </row>
        <row r="23">
          <cell r="B23" t="str">
            <v>Non-interest Expense</v>
          </cell>
          <cell r="O23" t="str">
            <v>Market Cap (US$mn)</v>
          </cell>
          <cell r="P23">
            <v>3601.5725656842101</v>
          </cell>
          <cell r="Q23">
            <v>3601.5725656842101</v>
          </cell>
          <cell r="R23">
            <v>3601.5725656842101</v>
          </cell>
          <cell r="S23">
            <v>9935.8357235789463</v>
          </cell>
          <cell r="T23">
            <v>10454.279074105263</v>
          </cell>
          <cell r="U23">
            <v>10454.279074105263</v>
          </cell>
          <cell r="V23">
            <v>10454.279074105263</v>
          </cell>
          <cell r="W23">
            <v>10454.279074105263</v>
          </cell>
          <cell r="X23">
            <v>10454.279074105263</v>
          </cell>
          <cell r="Y23">
            <v>10454.279074105263</v>
          </cell>
          <cell r="Z23">
            <v>10454.279074105263</v>
          </cell>
        </row>
        <row r="24">
          <cell r="B24" t="str">
            <v>Salaries &amp; Benefits</v>
          </cell>
          <cell r="C24">
            <v>330.74399999999997</v>
          </cell>
          <cell r="D24">
            <v>296.346</v>
          </cell>
          <cell r="E24">
            <v>376.01400000000001</v>
          </cell>
          <cell r="F24">
            <v>442.40499999999997</v>
          </cell>
          <cell r="G24">
            <v>555.26600000000008</v>
          </cell>
          <cell r="H24">
            <v>665.81100000000004</v>
          </cell>
          <cell r="I24">
            <v>692.58600000000001</v>
          </cell>
          <cell r="J24">
            <v>701.49199999999996</v>
          </cell>
          <cell r="K24">
            <v>727.13532962544184</v>
          </cell>
          <cell r="L24">
            <v>752.58506616233217</v>
          </cell>
          <cell r="M24">
            <v>789.27358813774583</v>
          </cell>
        </row>
        <row r="25">
          <cell r="B25" t="str">
            <v>Net Occupancy &amp; Equipment</v>
          </cell>
          <cell r="C25">
            <v>23.614999999999998</v>
          </cell>
          <cell r="D25">
            <v>25.864999999999998</v>
          </cell>
          <cell r="E25">
            <v>26.241</v>
          </cell>
          <cell r="F25">
            <v>29.361000000000001</v>
          </cell>
          <cell r="G25">
            <v>34.643000000000001</v>
          </cell>
          <cell r="H25">
            <v>35.158999999999999</v>
          </cell>
          <cell r="I25">
            <v>36.457999999999998</v>
          </cell>
          <cell r="J25">
            <v>47.923000000000002</v>
          </cell>
          <cell r="K25">
            <v>60.657370346506099</v>
          </cell>
          <cell r="L25">
            <v>64.377390966839414</v>
          </cell>
          <cell r="M25">
            <v>68.638005840010834</v>
          </cell>
          <cell r="O25" t="str">
            <v>PERFORMANCE RATIOS</v>
          </cell>
        </row>
        <row r="26">
          <cell r="B26" t="str">
            <v>Other Expenses</v>
          </cell>
          <cell r="C26">
            <v>178.61800000000002</v>
          </cell>
          <cell r="D26">
            <v>180.05699999999999</v>
          </cell>
          <cell r="E26">
            <v>201.26600000000002</v>
          </cell>
          <cell r="F26">
            <v>229.78499999999997</v>
          </cell>
          <cell r="G26">
            <v>311.34099999999995</v>
          </cell>
          <cell r="H26">
            <v>354.70499999999998</v>
          </cell>
          <cell r="I26">
            <v>382.24900000000002</v>
          </cell>
          <cell r="J26">
            <v>400.09599999999995</v>
          </cell>
          <cell r="K26">
            <v>420.01546579579383</v>
          </cell>
          <cell r="L26">
            <v>434.28580151384733</v>
          </cell>
          <cell r="M26">
            <v>455.89147191915924</v>
          </cell>
          <cell r="O26" t="str">
            <v>Won billions, Year ending Dec 31</v>
          </cell>
          <cell r="P26">
            <v>2000</v>
          </cell>
          <cell r="Q26">
            <v>2001</v>
          </cell>
          <cell r="R26">
            <v>2002</v>
          </cell>
          <cell r="S26">
            <v>2003</v>
          </cell>
          <cell r="T26">
            <v>2004</v>
          </cell>
          <cell r="U26">
            <v>2005</v>
          </cell>
          <cell r="V26">
            <v>2006</v>
          </cell>
          <cell r="W26">
            <v>2007</v>
          </cell>
          <cell r="X26" t="str">
            <v>2008E</v>
          </cell>
          <cell r="Y26" t="str">
            <v>2009E</v>
          </cell>
          <cell r="Z26" t="str">
            <v>2010E</v>
          </cell>
        </row>
        <row r="27">
          <cell r="B27" t="str">
            <v>Total Non-interest Expense</v>
          </cell>
          <cell r="C27">
            <v>532.97699999999998</v>
          </cell>
          <cell r="D27">
            <v>502.26800000000003</v>
          </cell>
          <cell r="E27">
            <v>603.52099999999996</v>
          </cell>
          <cell r="F27">
            <v>701.55099999999993</v>
          </cell>
          <cell r="G27">
            <v>901.25</v>
          </cell>
          <cell r="H27">
            <v>1055.675</v>
          </cell>
          <cell r="I27">
            <v>1111.2930000000001</v>
          </cell>
          <cell r="J27">
            <v>1149.511</v>
          </cell>
          <cell r="K27">
            <v>1207.8081657677417</v>
          </cell>
          <cell r="L27">
            <v>1251.2482586430187</v>
          </cell>
          <cell r="M27">
            <v>1313.803065896916</v>
          </cell>
          <cell r="O27" t="str">
            <v>Growth (%)</v>
          </cell>
        </row>
        <row r="28">
          <cell r="O28" t="str">
            <v>Net Interest Income</v>
          </cell>
          <cell r="P28">
            <v>-19.021230465532881</v>
          </cell>
          <cell r="Q28">
            <v>52.54990941329141</v>
          </cell>
          <cell r="R28">
            <v>-3.1671266292494948</v>
          </cell>
          <cell r="S28">
            <v>26.92551148608764</v>
          </cell>
          <cell r="T28">
            <v>44.58196497277298</v>
          </cell>
          <cell r="U28">
            <v>2.9938552386358896</v>
          </cell>
          <cell r="V28">
            <v>9.5783036588658277</v>
          </cell>
          <cell r="W28">
            <v>3.7081170174878997</v>
          </cell>
          <cell r="X28">
            <v>9.0438703827870004</v>
          </cell>
          <cell r="Y28">
            <v>5.8224564579717031</v>
          </cell>
          <cell r="Z28">
            <v>7.7313618760502134</v>
          </cell>
        </row>
        <row r="29">
          <cell r="B29" t="str">
            <v>Pre-tax Operating Profit</v>
          </cell>
          <cell r="C29">
            <v>-581.48699999999997</v>
          </cell>
          <cell r="D29">
            <v>109.45399999999995</v>
          </cell>
          <cell r="E29">
            <v>471.84800000000018</v>
          </cell>
          <cell r="F29">
            <v>180.39500000000021</v>
          </cell>
          <cell r="G29">
            <v>453.35300000000052</v>
          </cell>
          <cell r="H29">
            <v>978.36699999999928</v>
          </cell>
          <cell r="I29">
            <v>1516.5892294119994</v>
          </cell>
          <cell r="J29">
            <v>1411.6460000000002</v>
          </cell>
          <cell r="K29">
            <v>1378.7075505270486</v>
          </cell>
          <cell r="L29">
            <v>1439.1792329921127</v>
          </cell>
          <cell r="M29">
            <v>1535.7733564476771</v>
          </cell>
          <cell r="O29" t="str">
            <v>Non-interest Income</v>
          </cell>
          <cell r="P29">
            <v>0.99893179013306188</v>
          </cell>
          <cell r="Q29">
            <v>18.312040104244765</v>
          </cell>
          <cell r="R29">
            <v>14.084929994549578</v>
          </cell>
          <cell r="S29">
            <v>-17.500429827110608</v>
          </cell>
          <cell r="T29">
            <v>-17.05098105753925</v>
          </cell>
          <cell r="U29">
            <v>-5.2245718338607912</v>
          </cell>
          <cell r="V29">
            <v>119.03714119467685</v>
          </cell>
          <cell r="W29">
            <v>-2.2138645067052876</v>
          </cell>
          <cell r="X29">
            <v>-18.63291365540859</v>
          </cell>
          <cell r="Y29">
            <v>7.1107541554497278</v>
          </cell>
          <cell r="Z29">
            <v>7.8397249569476912</v>
          </cell>
        </row>
        <row r="30">
          <cell r="B30" t="str">
            <v>Associate Profit/Loss</v>
          </cell>
          <cell r="C30">
            <v>188.476</v>
          </cell>
          <cell r="D30">
            <v>31.629000000000005</v>
          </cell>
          <cell r="E30">
            <v>-446.303</v>
          </cell>
          <cell r="F30">
            <v>-387.858</v>
          </cell>
          <cell r="G30">
            <v>78.16500000000002</v>
          </cell>
          <cell r="H30">
            <v>656.75900000000001</v>
          </cell>
          <cell r="I30">
            <v>77.203999999999922</v>
          </cell>
          <cell r="J30">
            <v>104.94300000000001</v>
          </cell>
          <cell r="K30">
            <v>71.022365429628763</v>
          </cell>
          <cell r="L30">
            <v>89.602477400537282</v>
          </cell>
          <cell r="M30">
            <v>91.867395856376376</v>
          </cell>
          <cell r="O30" t="str">
            <v>Non-interest Expense</v>
          </cell>
          <cell r="P30">
            <v>-0.18465698934195807</v>
          </cell>
          <cell r="Q30">
            <v>-5.7617870940021687</v>
          </cell>
          <cell r="R30">
            <v>20.159158059044159</v>
          </cell>
          <cell r="S30">
            <v>16.24301391335181</v>
          </cell>
          <cell r="T30">
            <v>28.465357472229403</v>
          </cell>
          <cell r="U30">
            <v>17.134535367545077</v>
          </cell>
          <cell r="V30">
            <v>5.2684775143865492</v>
          </cell>
          <cell r="W30">
            <v>3.4390570263647779</v>
          </cell>
          <cell r="X30">
            <v>5.0714752418847375</v>
          </cell>
          <cell r="Y30">
            <v>3.5966053307533663</v>
          </cell>
          <cell r="Z30">
            <v>4.9993921527401897</v>
          </cell>
        </row>
        <row r="31">
          <cell r="O31" t="str">
            <v>Recurrent Net Profit After Tax (FD)</v>
          </cell>
          <cell r="P31">
            <v>-27.359481325597923</v>
          </cell>
          <cell r="Q31" t="str">
            <v>NM</v>
          </cell>
          <cell r="R31">
            <v>1108.9476323263045</v>
          </cell>
          <cell r="S31">
            <v>-91.092826962034252</v>
          </cell>
          <cell r="T31">
            <v>139.50726165169326</v>
          </cell>
          <cell r="U31">
            <v>159.24575507574684</v>
          </cell>
          <cell r="V31">
            <v>-17.062728308573394</v>
          </cell>
          <cell r="W31">
            <v>-6.5777606027194739</v>
          </cell>
          <cell r="X31">
            <v>11.141638884176185</v>
          </cell>
          <cell r="Y31">
            <v>4.9589946197865054</v>
          </cell>
          <cell r="Z31">
            <v>6.8507188816630427</v>
          </cell>
        </row>
        <row r="32">
          <cell r="B32" t="str">
            <v>Profit Before Tax</v>
          </cell>
          <cell r="C32">
            <v>-393.01099999999997</v>
          </cell>
          <cell r="D32">
            <v>141.08299999999997</v>
          </cell>
          <cell r="E32">
            <v>25.545000000000186</v>
          </cell>
          <cell r="F32">
            <v>-207.46299999999979</v>
          </cell>
          <cell r="G32">
            <v>531.51800000000048</v>
          </cell>
          <cell r="H32">
            <v>1635.1259999999993</v>
          </cell>
          <cell r="I32">
            <v>1593.7932294119994</v>
          </cell>
          <cell r="J32">
            <v>1516.5890000000002</v>
          </cell>
          <cell r="K32">
            <v>1449.7299159566774</v>
          </cell>
          <cell r="L32">
            <v>1528.78171039265</v>
          </cell>
          <cell r="M32">
            <v>1627.6407523040534</v>
          </cell>
          <cell r="O32" t="str">
            <v>Net Profit</v>
          </cell>
          <cell r="P32">
            <v>-49.712064156814492</v>
          </cell>
          <cell r="Q32" t="str">
            <v>NM</v>
          </cell>
          <cell r="R32">
            <v>-49.222860788956858</v>
          </cell>
          <cell r="S32" t="str">
            <v>NM</v>
          </cell>
          <cell r="T32" t="str">
            <v>NM</v>
          </cell>
          <cell r="U32">
            <v>269.5554402021192</v>
          </cell>
          <cell r="V32">
            <v>-47.848797564539367</v>
          </cell>
          <cell r="W32">
            <v>-4.4945043020757751</v>
          </cell>
          <cell r="X32">
            <v>8.7801475702137477</v>
          </cell>
          <cell r="Y32">
            <v>6.0315987876428112</v>
          </cell>
          <cell r="Z32">
            <v>6.4665243729278066</v>
          </cell>
        </row>
        <row r="33">
          <cell r="B33" t="str">
            <v>Effective Tax</v>
          </cell>
          <cell r="C33">
            <v>10.69199999999995</v>
          </cell>
          <cell r="D33">
            <v>-81.464000000000027</v>
          </cell>
          <cell r="E33">
            <v>-87.457999999999998</v>
          </cell>
          <cell r="F33">
            <v>6.3540000000000028</v>
          </cell>
          <cell r="G33">
            <v>9.4510000000000218</v>
          </cell>
          <cell r="H33">
            <v>-294.20099999999996</v>
          </cell>
          <cell r="I33">
            <v>587.62600000000032</v>
          </cell>
          <cell r="J33">
            <v>555.64400000000001</v>
          </cell>
          <cell r="K33">
            <v>404.41252688808657</v>
          </cell>
          <cell r="L33">
            <v>420.41497035797869</v>
          </cell>
          <cell r="M33">
            <v>447.60120688361474</v>
          </cell>
        </row>
        <row r="34">
          <cell r="B34" t="str">
            <v xml:space="preserve">Minority Interests </v>
          </cell>
          <cell r="C34">
            <v>0</v>
          </cell>
          <cell r="D34">
            <v>0</v>
          </cell>
          <cell r="E34">
            <v>0</v>
          </cell>
          <cell r="F34">
            <v>0</v>
          </cell>
          <cell r="G34">
            <v>0</v>
          </cell>
          <cell r="H34">
            <v>0</v>
          </cell>
          <cell r="I34">
            <v>0</v>
          </cell>
          <cell r="J34">
            <v>0</v>
          </cell>
          <cell r="K34">
            <v>0</v>
          </cell>
          <cell r="L34">
            <v>0</v>
          </cell>
          <cell r="M34">
            <v>0</v>
          </cell>
          <cell r="O34" t="str">
            <v>Gross Customer Loans</v>
          </cell>
          <cell r="P34">
            <v>13.448626783246297</v>
          </cell>
          <cell r="Q34">
            <v>5.7941481376583948</v>
          </cell>
          <cell r="R34">
            <v>17.684877542684795</v>
          </cell>
          <cell r="S34">
            <v>17.756274392575744</v>
          </cell>
          <cell r="T34">
            <v>-0.31568364188870879</v>
          </cell>
          <cell r="U34">
            <v>3.2719110218174086</v>
          </cell>
          <cell r="V34">
            <v>10.909531874610678</v>
          </cell>
          <cell r="W34">
            <v>19.097687920258231</v>
          </cell>
          <cell r="X34">
            <v>11.333472398255573</v>
          </cell>
          <cell r="Y34">
            <v>10.339612266927967</v>
          </cell>
          <cell r="Z34">
            <v>9.5663345878443486</v>
          </cell>
        </row>
        <row r="35">
          <cell r="B35" t="str">
            <v>Preference Dividend</v>
          </cell>
          <cell r="C35">
            <v>0</v>
          </cell>
          <cell r="D35">
            <v>0</v>
          </cell>
          <cell r="E35">
            <v>0</v>
          </cell>
          <cell r="F35">
            <v>0</v>
          </cell>
          <cell r="G35">
            <v>0</v>
          </cell>
          <cell r="H35">
            <v>0</v>
          </cell>
          <cell r="I35">
            <v>0</v>
          </cell>
          <cell r="J35">
            <v>0</v>
          </cell>
          <cell r="K35">
            <v>0</v>
          </cell>
          <cell r="L35">
            <v>0</v>
          </cell>
          <cell r="M35">
            <v>0</v>
          </cell>
          <cell r="O35" t="str">
            <v>Total Deposits</v>
          </cell>
          <cell r="P35">
            <v>12.088390396324765</v>
          </cell>
          <cell r="Q35">
            <v>11.744805229395272</v>
          </cell>
          <cell r="R35">
            <v>16.749648408063344</v>
          </cell>
          <cell r="S35">
            <v>8.3814316502333508</v>
          </cell>
          <cell r="T35">
            <v>-9.6353438610853548</v>
          </cell>
          <cell r="U35">
            <v>-1.0224840454303497</v>
          </cell>
          <cell r="V35">
            <v>1.2634286137036987</v>
          </cell>
          <cell r="W35">
            <v>15.435961347716365</v>
          </cell>
          <cell r="X35">
            <v>5.5110926965369789</v>
          </cell>
          <cell r="Y35">
            <v>5.7602407114864418</v>
          </cell>
          <cell r="Z35">
            <v>4.9906026842223339</v>
          </cell>
        </row>
        <row r="36">
          <cell r="B36" t="str">
            <v>Net Profit</v>
          </cell>
          <cell r="C36">
            <v>-403.70299999999992</v>
          </cell>
          <cell r="D36">
            <v>222.547</v>
          </cell>
          <cell r="E36">
            <v>113.00300000000018</v>
          </cell>
          <cell r="F36">
            <v>-213.81699999999981</v>
          </cell>
          <cell r="G36">
            <v>522.06700000000046</v>
          </cell>
          <cell r="H36">
            <v>1929.3269999999993</v>
          </cell>
          <cell r="I36">
            <v>1006.1672294119991</v>
          </cell>
          <cell r="J36">
            <v>960.94500000000016</v>
          </cell>
          <cell r="K36">
            <v>1045.3173890685907</v>
          </cell>
          <cell r="L36">
            <v>1108.3667400346712</v>
          </cell>
          <cell r="M36">
            <v>1180.0395454204386</v>
          </cell>
          <cell r="O36" t="str">
            <v>Avg Earning Assets</v>
          </cell>
          <cell r="P36">
            <v>9.5607706148527214</v>
          </cell>
          <cell r="Q36">
            <v>7.9084730896937794</v>
          </cell>
          <cell r="R36">
            <v>6.4198800518394661</v>
          </cell>
          <cell r="S36">
            <v>15.056618068829764</v>
          </cell>
          <cell r="T36">
            <v>8.0511404553435195</v>
          </cell>
          <cell r="U36">
            <v>-2.5746528657165535</v>
          </cell>
          <cell r="V36">
            <v>3.2362794204582546</v>
          </cell>
          <cell r="W36">
            <v>10.74934785546111</v>
          </cell>
          <cell r="X36">
            <v>15.310071203098463</v>
          </cell>
          <cell r="Y36">
            <v>8.3510348861627559</v>
          </cell>
          <cell r="Z36">
            <v>9.1490179029152685</v>
          </cell>
        </row>
        <row r="37">
          <cell r="B37" t="str">
            <v>EPS - Reported (Won)</v>
          </cell>
          <cell r="D37">
            <v>1001.6746668866977</v>
          </cell>
          <cell r="E37">
            <v>508.62174004681106</v>
          </cell>
          <cell r="F37">
            <v>-348.84696181496952</v>
          </cell>
          <cell r="G37">
            <v>809.52314187476202</v>
          </cell>
          <cell r="H37">
            <v>2991.6368104933026</v>
          </cell>
          <cell r="I37">
            <v>1560.1745691741198</v>
          </cell>
          <cell r="J37">
            <v>1490.0524560426968</v>
          </cell>
          <cell r="K37">
            <v>1620.8812605568401</v>
          </cell>
          <cell r="L37">
            <v>1718.6463150177158</v>
          </cell>
          <cell r="M37">
            <v>1829.7829978627617</v>
          </cell>
          <cell r="O37" t="str">
            <v>Total Interest-bearing Liab</v>
          </cell>
          <cell r="P37" t="e">
            <v>#DIV/0!</v>
          </cell>
          <cell r="Q37" t="e">
            <v>#DIV/0!</v>
          </cell>
          <cell r="R37" t="e">
            <v>#DIV/0!</v>
          </cell>
          <cell r="S37">
            <v>14.011510950011207</v>
          </cell>
          <cell r="T37">
            <v>6.052874003043951</v>
          </cell>
          <cell r="U37">
            <v>-3.5528831625834978</v>
          </cell>
          <cell r="V37">
            <v>-2.1371974215340095</v>
          </cell>
          <cell r="W37">
            <v>10.634975277782498</v>
          </cell>
          <cell r="X37">
            <v>15.49524352248528</v>
          </cell>
          <cell r="Y37">
            <v>10.527607182868582</v>
          </cell>
          <cell r="Z37">
            <v>9.8009460860920115</v>
          </cell>
        </row>
        <row r="38">
          <cell r="B38" t="str">
            <v>EPS - ModelWare (Won)</v>
          </cell>
          <cell r="E38">
            <v>539.41729366397419</v>
          </cell>
          <cell r="F38">
            <v>-335.01981990678689</v>
          </cell>
          <cell r="G38">
            <v>823.7065861045802</v>
          </cell>
          <cell r="H38">
            <v>3022.0923727670379</v>
          </cell>
          <cell r="I38">
            <v>1598.2141727431476</v>
          </cell>
          <cell r="J38">
            <v>1536.26068147711</v>
          </cell>
          <cell r="K38">
            <v>1665.9325474689722</v>
          </cell>
          <cell r="L38">
            <v>1756.8192599951587</v>
          </cell>
          <cell r="M38">
            <v>1863.3780663234345</v>
          </cell>
          <cell r="O38" t="str">
            <v>Risk-weighted Assets</v>
          </cell>
          <cell r="P38" t="e">
            <v>#DIV/0!</v>
          </cell>
          <cell r="Q38" t="e">
            <v>#DIV/0!</v>
          </cell>
          <cell r="R38">
            <v>15.122834520216589</v>
          </cell>
          <cell r="S38">
            <v>1.9168163590650877</v>
          </cell>
          <cell r="T38">
            <v>-5.4836337671249069E-2</v>
          </cell>
          <cell r="U38">
            <v>7.837236120366331</v>
          </cell>
          <cell r="V38">
            <v>11.559078801496314</v>
          </cell>
          <cell r="W38">
            <v>19.566478925163388</v>
          </cell>
          <cell r="X38">
            <v>11.134951677655947</v>
          </cell>
          <cell r="Y38">
            <v>10.3510817812009</v>
          </cell>
          <cell r="Z38">
            <v>6.7873011392924676</v>
          </cell>
        </row>
        <row r="40">
          <cell r="B40" t="str">
            <v>Selective Balance Sheet Data</v>
          </cell>
          <cell r="O40" t="str">
            <v>Revenue Breakdown (%)</v>
          </cell>
        </row>
        <row r="41">
          <cell r="B41" t="str">
            <v>Won billions, Year ending Dec 31</v>
          </cell>
          <cell r="C41">
            <v>2000</v>
          </cell>
          <cell r="D41">
            <v>2001</v>
          </cell>
          <cell r="E41">
            <v>2002</v>
          </cell>
          <cell r="F41">
            <v>2003</v>
          </cell>
          <cell r="G41">
            <v>2004</v>
          </cell>
          <cell r="H41">
            <v>2005</v>
          </cell>
          <cell r="I41">
            <v>2006</v>
          </cell>
          <cell r="J41">
            <v>2007</v>
          </cell>
          <cell r="K41" t="str">
            <v>2008E</v>
          </cell>
          <cell r="L41" t="str">
            <v>2009E</v>
          </cell>
          <cell r="M41" t="str">
            <v>2010E</v>
          </cell>
          <cell r="O41" t="str">
            <v>NII/Operating Income</v>
          </cell>
          <cell r="P41">
            <v>56.567837806498801</v>
          </cell>
          <cell r="Q41">
            <v>62.677510806132275</v>
          </cell>
          <cell r="R41">
            <v>58.769627431668617</v>
          </cell>
          <cell r="S41">
            <v>68.681207604014546</v>
          </cell>
          <cell r="T41">
            <v>79.263424091325078</v>
          </cell>
          <cell r="U41">
            <v>80.597048622380015</v>
          </cell>
          <cell r="V41">
            <v>67.512007897832021</v>
          </cell>
          <cell r="W41">
            <v>68.788125337581448</v>
          </cell>
          <cell r="X41">
            <v>74.70635432277281</v>
          </cell>
          <cell r="Y41">
            <v>74.477018390955052</v>
          </cell>
          <cell r="Z41">
            <v>74.457903078431244</v>
          </cell>
        </row>
        <row r="42">
          <cell r="B42" t="str">
            <v>Total Assets</v>
          </cell>
          <cell r="C42">
            <v>45518.736999999994</v>
          </cell>
          <cell r="D42">
            <v>49236.868000000002</v>
          </cell>
          <cell r="E42">
            <v>57521.608</v>
          </cell>
          <cell r="F42">
            <v>62603.330999999998</v>
          </cell>
          <cell r="G42">
            <v>61301.587</v>
          </cell>
          <cell r="H42">
            <v>64950.975999999995</v>
          </cell>
          <cell r="I42">
            <v>69441.466</v>
          </cell>
          <cell r="J42">
            <v>82024.917000000001</v>
          </cell>
          <cell r="K42">
            <v>89639.236733160506</v>
          </cell>
          <cell r="L42">
            <v>98917.867435454245</v>
          </cell>
          <cell r="M42">
            <v>105631.72097886464</v>
          </cell>
          <cell r="O42" t="str">
            <v>Non-interest Inc/Opg Income</v>
          </cell>
          <cell r="P42">
            <v>43.432162193501199</v>
          </cell>
          <cell r="Q42">
            <v>37.32248919386771</v>
          </cell>
          <cell r="R42">
            <v>41.230372568331397</v>
          </cell>
          <cell r="S42">
            <v>31.318792395985444</v>
          </cell>
          <cell r="T42">
            <v>20.736575908674922</v>
          </cell>
          <cell r="U42">
            <v>19.402951377619974</v>
          </cell>
          <cell r="V42">
            <v>32.487992102167986</v>
          </cell>
          <cell r="W42">
            <v>31.211874662418541</v>
          </cell>
          <cell r="X42">
            <v>25.2936456772272</v>
          </cell>
          <cell r="Y42">
            <v>25.522981609044937</v>
          </cell>
          <cell r="Z42">
            <v>25.542096921568746</v>
          </cell>
        </row>
        <row r="43">
          <cell r="B43" t="str">
            <v>RWA</v>
          </cell>
          <cell r="C43">
            <v>0</v>
          </cell>
          <cell r="D43">
            <v>35863.819000000003</v>
          </cell>
          <cell r="E43">
            <v>41287.445</v>
          </cell>
          <cell r="F43">
            <v>42078.849499999997</v>
          </cell>
          <cell r="G43">
            <v>42055.775000000001</v>
          </cell>
          <cell r="H43">
            <v>45351.785388999997</v>
          </cell>
          <cell r="I43">
            <v>50594.034</v>
          </cell>
          <cell r="J43">
            <v>60493.504999999997</v>
          </cell>
          <cell r="K43">
            <v>67229.427549870379</v>
          </cell>
          <cell r="L43">
            <v>74188.400576590677</v>
          </cell>
          <cell r="M43">
            <v>79223.790734148482</v>
          </cell>
          <cell r="O43" t="str">
            <v>Forex Income/Operating Income</v>
          </cell>
          <cell r="P43">
            <v>19.054882127853144</v>
          </cell>
          <cell r="Q43">
            <v>14.744799062950253</v>
          </cell>
          <cell r="R43">
            <v>13.002628491847922</v>
          </cell>
          <cell r="S43">
            <v>14.269079348649807</v>
          </cell>
          <cell r="T43">
            <v>13.03194395457721</v>
          </cell>
          <cell r="U43">
            <v>11.119943652191186</v>
          </cell>
          <cell r="V43">
            <v>9.9604252657301071</v>
          </cell>
          <cell r="W43">
            <v>10.750473468662197</v>
          </cell>
          <cell r="X43">
            <v>12.367090291202867</v>
          </cell>
          <cell r="Y43">
            <v>12.530204086472137</v>
          </cell>
          <cell r="Z43">
            <v>12.371727893651087</v>
          </cell>
        </row>
        <row r="44">
          <cell r="B44" t="str">
            <v>Total Liquid Assets</v>
          </cell>
          <cell r="C44">
            <v>16606.396999999997</v>
          </cell>
          <cell r="D44">
            <v>15954.6</v>
          </cell>
          <cell r="E44">
            <v>15466.677999999998</v>
          </cell>
          <cell r="F44">
            <v>18651.778999999999</v>
          </cell>
          <cell r="G44">
            <v>17873.575999999997</v>
          </cell>
          <cell r="H44">
            <v>19002.956000000002</v>
          </cell>
          <cell r="I44">
            <v>18286.859</v>
          </cell>
          <cell r="J44">
            <v>19457.932000000001</v>
          </cell>
          <cell r="K44">
            <v>19043.650912419842</v>
          </cell>
          <cell r="L44">
            <v>21384.325970443093</v>
          </cell>
          <cell r="M44">
            <v>20975.087018708524</v>
          </cell>
        </row>
        <row r="45">
          <cell r="B45" t="str">
            <v>Gross Customer Loans</v>
          </cell>
          <cell r="C45">
            <v>27490.632999999998</v>
          </cell>
          <cell r="D45">
            <v>29083.481</v>
          </cell>
          <cell r="E45">
            <v>34226.858999999997</v>
          </cell>
          <cell r="F45">
            <v>40304.274000000005</v>
          </cell>
          <cell r="G45">
            <v>40177.040000000001</v>
          </cell>
          <cell r="H45">
            <v>41491.596999999994</v>
          </cell>
          <cell r="I45">
            <v>46018.135999999999</v>
          </cell>
          <cell r="J45">
            <v>54806.536</v>
          </cell>
          <cell r="K45">
            <v>61018.019630000003</v>
          </cell>
          <cell r="L45">
            <v>67327.046272699998</v>
          </cell>
          <cell r="M45">
            <v>73767.776787259267</v>
          </cell>
          <cell r="O45" t="str">
            <v>Efficiency (%)</v>
          </cell>
        </row>
        <row r="46">
          <cell r="B46" t="str">
            <v>Total Customer Deposits</v>
          </cell>
          <cell r="C46">
            <v>21442.289000000001</v>
          </cell>
          <cell r="D46">
            <v>24772.7</v>
          </cell>
          <cell r="E46">
            <v>31516.885999999999</v>
          </cell>
          <cell r="F46">
            <v>31035.050999999999</v>
          </cell>
          <cell r="G46">
            <v>27983.25</v>
          </cell>
          <cell r="H46">
            <v>27493.97</v>
          </cell>
          <cell r="I46">
            <v>26836.47</v>
          </cell>
          <cell r="J46">
            <v>29603.906999999999</v>
          </cell>
          <cell r="K46">
            <v>30195.985140000001</v>
          </cell>
          <cell r="L46">
            <v>31403.8245456</v>
          </cell>
          <cell r="M46">
            <v>32659.977527424002</v>
          </cell>
          <cell r="O46" t="str">
            <v>Cost/Income</v>
          </cell>
          <cell r="P46">
            <v>47.539268416686731</v>
          </cell>
          <cell r="Q46">
            <v>32.539415173157252</v>
          </cell>
          <cell r="R46">
            <v>37.860382542799243</v>
          </cell>
          <cell r="S46">
            <v>37.9</v>
          </cell>
          <cell r="T46">
            <v>41.552268258216507</v>
          </cell>
          <cell r="U46">
            <v>48.052356414638538</v>
          </cell>
          <cell r="V46">
            <v>38.667878426829766</v>
          </cell>
          <cell r="W46">
            <v>39.296565728389652</v>
          </cell>
          <cell r="X46">
            <v>41.122758466295529</v>
          </cell>
          <cell r="Y46">
            <v>40.134204886596919</v>
          </cell>
          <cell r="Z46">
            <v>39.106398169254497</v>
          </cell>
        </row>
        <row r="47">
          <cell r="B47" t="str">
            <v>Certificates of Deposits</v>
          </cell>
          <cell r="C47">
            <v>62.791999999997643</v>
          </cell>
          <cell r="D47">
            <v>566.82499999999709</v>
          </cell>
          <cell r="E47">
            <v>367.52400000000489</v>
          </cell>
          <cell r="F47">
            <v>2184.1050000000032</v>
          </cell>
          <cell r="G47">
            <v>3327.7129999999961</v>
          </cell>
          <cell r="H47">
            <v>2987.2459999999992</v>
          </cell>
          <cell r="I47">
            <v>3971.6579999999958</v>
          </cell>
          <cell r="J47">
            <v>5571.4760000000024</v>
          </cell>
          <cell r="K47">
            <v>7242.9188000000031</v>
          </cell>
          <cell r="L47">
            <v>8546.6441840000025</v>
          </cell>
          <cell r="M47">
            <v>9572.2414860800036</v>
          </cell>
          <cell r="O47" t="str">
            <v>Expenses/Avg Assets</v>
          </cell>
          <cell r="P47">
            <v>1.2165157423987281</v>
          </cell>
          <cell r="Q47">
            <v>1.0601335931526161</v>
          </cell>
          <cell r="R47">
            <v>1.1306287287203314</v>
          </cell>
          <cell r="S47">
            <v>1.1680355567131651</v>
          </cell>
          <cell r="T47">
            <v>1.4547445162749715</v>
          </cell>
          <cell r="U47">
            <v>1.672322485841337</v>
          </cell>
          <cell r="V47">
            <v>1.6538028232272173</v>
          </cell>
          <cell r="W47">
            <v>1.5178430714886746</v>
          </cell>
          <cell r="X47">
            <v>1.4071757434521734</v>
          </cell>
          <cell r="Y47">
            <v>1.3271823028466816</v>
          </cell>
          <cell r="Z47">
            <v>1.2845814807857585</v>
          </cell>
        </row>
        <row r="48">
          <cell r="B48" t="str">
            <v>Other Interest Bearing Liability</v>
          </cell>
          <cell r="C48">
            <v>9181.3920000000035</v>
          </cell>
          <cell r="D48">
            <v>8357.7680000000037</v>
          </cell>
          <cell r="E48">
            <v>9534.3839999999982</v>
          </cell>
          <cell r="F48">
            <v>10342.241000000002</v>
          </cell>
          <cell r="G48">
            <v>12714.219000000005</v>
          </cell>
          <cell r="H48">
            <v>12671.106</v>
          </cell>
          <cell r="I48">
            <v>13874.025999999998</v>
          </cell>
          <cell r="J48">
            <v>17405.954000000005</v>
          </cell>
          <cell r="K48">
            <v>19560.109398707296</v>
          </cell>
          <cell r="L48">
            <v>24988.28810153294</v>
          </cell>
          <cell r="M48">
            <v>27950.067377516527</v>
          </cell>
        </row>
        <row r="49">
          <cell r="B49" t="str">
            <v>EOP Shareholders' Equity</v>
          </cell>
          <cell r="C49">
            <v>1412.989</v>
          </cell>
          <cell r="D49">
            <v>1674.8879999999999</v>
          </cell>
          <cell r="E49">
            <v>1845.7809999999999</v>
          </cell>
          <cell r="F49">
            <v>2951.8639999999996</v>
          </cell>
          <cell r="G49">
            <v>2929.3900000000003</v>
          </cell>
          <cell r="H49">
            <v>5657.6689999999999</v>
          </cell>
          <cell r="I49">
            <v>6379.165</v>
          </cell>
          <cell r="J49">
            <v>6650.799</v>
          </cell>
          <cell r="K49">
            <v>7263.3943890685905</v>
          </cell>
          <cell r="L49">
            <v>7726.8543031032614</v>
          </cell>
          <cell r="M49">
            <v>8261.9870225237009</v>
          </cell>
          <cell r="O49" t="str">
            <v>Rev Per Employee</v>
          </cell>
          <cell r="P49">
            <v>5.6577008477997584E-2</v>
          </cell>
          <cell r="Q49">
            <v>8.0669366850453381E-2</v>
          </cell>
          <cell r="R49">
            <v>0.1320195453227877</v>
          </cell>
          <cell r="S49">
            <v>0.32132442464736455</v>
          </cell>
          <cell r="T49">
            <v>0.40746853278226569</v>
          </cell>
          <cell r="U49">
            <v>0.41451445283018856</v>
          </cell>
          <cell r="V49">
            <v>0.53015007475568554</v>
          </cell>
          <cell r="W49">
            <v>0.52105806911293195</v>
          </cell>
          <cell r="X49">
            <v>0.51401463749688314</v>
          </cell>
          <cell r="Y49">
            <v>0.54561787096813641</v>
          </cell>
          <cell r="Z49">
            <v>0.58795246723686623</v>
          </cell>
        </row>
        <row r="50">
          <cell r="O50" t="str">
            <v>Exp Per Employee</v>
          </cell>
          <cell r="P50">
            <v>2.6896295922486879E-2</v>
          </cell>
          <cell r="Q50">
            <v>2.6249340197026315E-2</v>
          </cell>
          <cell r="R50">
            <v>4.9983104890471648E-2</v>
          </cell>
          <cell r="S50">
            <v>0.1302061989606533</v>
          </cell>
          <cell r="T50">
            <v>0.16931241780950593</v>
          </cell>
          <cell r="U50">
            <v>0.19918396226415094</v>
          </cell>
          <cell r="V50">
            <v>0.20499778638627561</v>
          </cell>
          <cell r="W50">
            <v>0.20475792661204131</v>
          </cell>
          <cell r="X50">
            <v>0.21137699785924777</v>
          </cell>
          <cell r="Y50">
            <v>0.21897939423223989</v>
          </cell>
          <cell r="Z50">
            <v>0.22992703288360447</v>
          </cell>
        </row>
        <row r="51">
          <cell r="B51" t="str">
            <v>Avg Loans</v>
          </cell>
          <cell r="C51">
            <v>25861.211499999998</v>
          </cell>
          <cell r="D51">
            <v>28287.057000000001</v>
          </cell>
          <cell r="E51">
            <v>31655.17</v>
          </cell>
          <cell r="F51">
            <v>37265.566500000001</v>
          </cell>
          <cell r="G51">
            <v>40240.657000000007</v>
          </cell>
          <cell r="H51">
            <v>40834.318499999994</v>
          </cell>
          <cell r="I51">
            <v>43754.866499999996</v>
          </cell>
          <cell r="J51">
            <v>50412.335999999996</v>
          </cell>
          <cell r="K51">
            <v>57912.277815000001</v>
          </cell>
          <cell r="L51">
            <v>64172.532951350004</v>
          </cell>
          <cell r="M51">
            <v>70547.411529979639</v>
          </cell>
          <cell r="O51" t="str">
            <v>Rev Per Branch</v>
          </cell>
          <cell r="P51">
            <v>0.98215505913272017</v>
          </cell>
          <cell r="Q51">
            <v>1.3528203330411921</v>
          </cell>
          <cell r="R51">
            <v>2.2870444763271163</v>
          </cell>
          <cell r="S51">
            <v>6.533192452830189</v>
          </cell>
          <cell r="T51">
            <v>8.1234269662921363</v>
          </cell>
          <cell r="U51">
            <v>7.9454849909584064</v>
          </cell>
          <cell r="V51">
            <v>9.8760946915827201</v>
          </cell>
          <cell r="W51">
            <v>9.6224342105263165</v>
          </cell>
          <cell r="X51">
            <v>9.4137167905679178</v>
          </cell>
          <cell r="Y51">
            <v>9.9925016497177293</v>
          </cell>
          <cell r="Z51">
            <v>10.767821787793119</v>
          </cell>
        </row>
        <row r="52">
          <cell r="B52" t="str">
            <v>Avg Total Assets</v>
          </cell>
          <cell r="C52">
            <v>43811.763500000001</v>
          </cell>
          <cell r="D52">
            <v>47377.802499999998</v>
          </cell>
          <cell r="E52">
            <v>53379.237999999998</v>
          </cell>
          <cell r="F52">
            <v>60062.469499999999</v>
          </cell>
          <cell r="G52">
            <v>61952.459000000003</v>
          </cell>
          <cell r="H52">
            <v>63126.281499999997</v>
          </cell>
          <cell r="I52">
            <v>67196.22099999999</v>
          </cell>
          <cell r="J52">
            <v>75733.191500000001</v>
          </cell>
          <cell r="K52">
            <v>85832.076866580261</v>
          </cell>
          <cell r="L52">
            <v>94278.552084307375</v>
          </cell>
          <cell r="M52">
            <v>102274.79420715944</v>
          </cell>
          <cell r="O52" t="str">
            <v>Exp Per Branch</v>
          </cell>
          <cell r="P52">
            <v>0.4669093298291721</v>
          </cell>
          <cell r="Q52">
            <v>0.44019982471516217</v>
          </cell>
          <cell r="R52">
            <v>0.86588378766140595</v>
          </cell>
          <cell r="S52">
            <v>2.6473622641509431</v>
          </cell>
          <cell r="T52">
            <v>3.3754681647940075</v>
          </cell>
          <cell r="U52">
            <v>3.817992766726944</v>
          </cell>
          <cell r="V52">
            <v>3.8188762886597942</v>
          </cell>
          <cell r="W52">
            <v>3.7812861842105261</v>
          </cell>
          <cell r="X52">
            <v>3.8711800184863514</v>
          </cell>
          <cell r="Y52">
            <v>4.0104110853942911</v>
          </cell>
          <cell r="Z52">
            <v>4.2109072624901156</v>
          </cell>
        </row>
        <row r="53">
          <cell r="B53" t="str">
            <v>Avg Total Deposits</v>
          </cell>
          <cell r="C53">
            <v>28434.497499999998</v>
          </cell>
          <cell r="D53">
            <v>31820.137999999999</v>
          </cell>
          <cell r="E53">
            <v>36397.792000000001</v>
          </cell>
          <cell r="F53">
            <v>40853.684999999998</v>
          </cell>
          <cell r="G53">
            <v>40449.5245</v>
          </cell>
          <cell r="H53">
            <v>38205.835999999996</v>
          </cell>
          <cell r="I53">
            <v>38249.619500000001</v>
          </cell>
          <cell r="J53">
            <v>41460.361000000004</v>
          </cell>
          <cell r="K53">
            <v>45655.307549999998</v>
          </cell>
          <cell r="L53">
            <v>48229.8136964</v>
          </cell>
          <cell r="M53">
            <v>50817.173780384008</v>
          </cell>
          <cell r="O53" t="str">
            <v>Net Profit Per Branch</v>
          </cell>
          <cell r="P53">
            <v>-0.35366009636443269</v>
          </cell>
          <cell r="Q53">
            <v>0.19504557405784401</v>
          </cell>
          <cell r="R53">
            <v>0.16212769010043068</v>
          </cell>
          <cell r="S53">
            <v>-0.80685660377358415</v>
          </cell>
          <cell r="T53">
            <v>1.9553071161048707</v>
          </cell>
          <cell r="U53">
            <v>6.9776745027124747</v>
          </cell>
          <cell r="V53">
            <v>3.4576193450584163</v>
          </cell>
          <cell r="W53">
            <v>3.1610032894736846</v>
          </cell>
          <cell r="X53">
            <v>3.3503762470147138</v>
          </cell>
          <cell r="Y53">
            <v>3.5524575001111258</v>
          </cell>
          <cell r="Z53">
            <v>3.7821780301937133</v>
          </cell>
        </row>
        <row r="54">
          <cell r="B54" t="str">
            <v>Avg Shareholders' Equity</v>
          </cell>
          <cell r="D54">
            <v>1543.9385</v>
          </cell>
          <cell r="E54">
            <v>1760.3344999999999</v>
          </cell>
          <cell r="F54">
            <v>2398.8224999999998</v>
          </cell>
          <cell r="G54">
            <v>2940.627</v>
          </cell>
          <cell r="H54">
            <v>4293.5295000000006</v>
          </cell>
          <cell r="I54">
            <v>6018.4169999999995</v>
          </cell>
          <cell r="J54">
            <v>6514.982</v>
          </cell>
          <cell r="K54">
            <v>6957.0966945342952</v>
          </cell>
          <cell r="L54">
            <v>7495.1243460859259</v>
          </cell>
          <cell r="M54">
            <v>7994.4206628134816</v>
          </cell>
        </row>
        <row r="55">
          <cell r="B55" t="str">
            <v>Avg Equity/Avg Assets (%)</v>
          </cell>
          <cell r="C55">
            <v>3.2875428536447751</v>
          </cell>
          <cell r="D55">
            <v>3.2587803117293168</v>
          </cell>
          <cell r="E55">
            <v>3.2977887395095449</v>
          </cell>
          <cell r="F55">
            <v>3.9938792393476259</v>
          </cell>
          <cell r="G55">
            <v>4.7465864107185798</v>
          </cell>
          <cell r="H55">
            <v>6.8014928140508326</v>
          </cell>
          <cell r="I55">
            <v>8.9564813473662461</v>
          </cell>
          <cell r="J55">
            <v>8.6025451601362928</v>
          </cell>
          <cell r="K55">
            <v>8.1054740238298066</v>
          </cell>
          <cell r="L55">
            <v>7.9499782085998811</v>
          </cell>
          <cell r="M55">
            <v>7.8166088964409335</v>
          </cell>
          <cell r="O55" t="str">
            <v>Net Interest Margin Analysis (%)</v>
          </cell>
        </row>
        <row r="56">
          <cell r="B56" t="str">
            <v>Avg EA/Avg Assets (%)</v>
          </cell>
          <cell r="C56">
            <v>83.796444304279134</v>
          </cell>
          <cell r="D56">
            <v>83.61745777466146</v>
          </cell>
          <cell r="E56">
            <v>78.980934497416371</v>
          </cell>
          <cell r="F56">
            <v>80.761254746610106</v>
          </cell>
          <cell r="G56">
            <v>84.601302306660671</v>
          </cell>
          <cell r="H56">
            <v>80.890468653044309</v>
          </cell>
          <cell r="I56">
            <v>78.450380416482062</v>
          </cell>
          <cell r="J56">
            <v>77.089427823730361</v>
          </cell>
          <cell r="K56">
            <v>78.432977166613639</v>
          </cell>
          <cell r="L56">
            <v>77.369266791136468</v>
          </cell>
          <cell r="M56">
            <v>77.845337044641383</v>
          </cell>
          <cell r="O56" t="str">
            <v>Int Income/Avg EA</v>
          </cell>
          <cell r="P56">
            <v>8.4745578505530794</v>
          </cell>
          <cell r="Q56">
            <v>7.471149239927974</v>
          </cell>
          <cell r="R56">
            <v>6.1475867991640616</v>
          </cell>
          <cell r="S56">
            <v>5.655518714292417</v>
          </cell>
          <cell r="T56">
            <v>6.0519203000513961</v>
          </cell>
          <cell r="U56">
            <v>6.2765934281208029</v>
          </cell>
          <cell r="V56">
            <v>6.7143272389239854</v>
          </cell>
          <cell r="W56">
            <v>6.847465919627262</v>
          </cell>
          <cell r="X56">
            <v>6.9734438723616927</v>
          </cell>
          <cell r="Y56">
            <v>6.9264383358071431</v>
          </cell>
          <cell r="Z56">
            <v>6.9832119417846119</v>
          </cell>
        </row>
        <row r="57">
          <cell r="B57" t="str">
            <v>Avg Loans/Avg EA (%)</v>
          </cell>
          <cell r="C57">
            <v>70.442139913435952</v>
          </cell>
          <cell r="D57">
            <v>71.402906908032421</v>
          </cell>
          <cell r="E57">
            <v>75.084451468154668</v>
          </cell>
          <cell r="F57">
            <v>76.824808331562465</v>
          </cell>
          <cell r="G57">
            <v>76.776704237150355</v>
          </cell>
          <cell r="H57">
            <v>79.968279550959267</v>
          </cell>
          <cell r="I57">
            <v>83.001599087451964</v>
          </cell>
          <cell r="J57">
            <v>86.348687557341876</v>
          </cell>
          <cell r="K57">
            <v>86.024533362144794</v>
          </cell>
          <cell r="L57">
            <v>87.976726092561279</v>
          </cell>
          <cell r="M57">
            <v>88.609414307052916</v>
          </cell>
          <cell r="O57" t="str">
            <v>Int Exp/Avg Int Bearing Liab.</v>
          </cell>
          <cell r="P57" t="e">
            <v>#DIV/0!</v>
          </cell>
          <cell r="Q57" t="e">
            <v>#DIV/0!</v>
          </cell>
          <cell r="R57">
            <v>3.8461260756095093</v>
          </cell>
          <cell r="S57">
            <v>3.3987363606887526</v>
          </cell>
          <cell r="T57">
            <v>3.1862653599176936</v>
          </cell>
          <cell r="U57">
            <v>3.0250875783727933</v>
          </cell>
          <cell r="V57">
            <v>3.4324511330288514</v>
          </cell>
          <cell r="W57">
            <v>3.8105926627199742</v>
          </cell>
          <cell r="X57">
            <v>4.118825109340853</v>
          </cell>
          <cell r="Y57">
            <v>4.0721422890351553</v>
          </cell>
          <cell r="Z57">
            <v>4.143731085616758</v>
          </cell>
        </row>
        <row r="58">
          <cell r="O58" t="str">
            <v xml:space="preserve">Net Interest Spread </v>
          </cell>
          <cell r="P58">
            <v>0</v>
          </cell>
          <cell r="Q58">
            <v>0</v>
          </cell>
          <cell r="R58">
            <v>2.3014607235545519</v>
          </cell>
          <cell r="S58">
            <v>2.2567823536036649</v>
          </cell>
          <cell r="T58">
            <v>2.865654940133703</v>
          </cell>
          <cell r="U58">
            <v>3.2515058497480092</v>
          </cell>
          <cell r="V58">
            <v>3.281876105895134</v>
          </cell>
          <cell r="W58">
            <v>3.0368732569072874</v>
          </cell>
          <cell r="X58">
            <v>2.8546187630208393</v>
          </cell>
          <cell r="Y58">
            <v>2.8542960467719882</v>
          </cell>
          <cell r="Z58">
            <v>2.839480856167854</v>
          </cell>
        </row>
        <row r="59">
          <cell r="B59" t="str">
            <v>Asset Quality</v>
          </cell>
          <cell r="O59" t="str">
            <v>Contribution From Free Funds</v>
          </cell>
          <cell r="P59">
            <v>1.7274648827245072</v>
          </cell>
          <cell r="Q59">
            <v>2.4421123182349485</v>
          </cell>
          <cell r="R59">
            <v>-0.17176591583885648</v>
          </cell>
          <cell r="S59">
            <v>-0.11953486351951215</v>
          </cell>
          <cell r="T59">
            <v>-5.1063863982928837E-2</v>
          </cell>
          <cell r="U59">
            <v>-1.7619645328871503E-2</v>
          </cell>
          <cell r="V59">
            <v>0.15970829826263389</v>
          </cell>
          <cell r="W59">
            <v>0.18105497625330536</v>
          </cell>
          <cell r="X59">
            <v>0.18940020351708142</v>
          </cell>
          <cell r="Y59">
            <v>0.10921329474468555</v>
          </cell>
          <cell r="Z59">
            <v>8.704727042215632E-2</v>
          </cell>
        </row>
        <row r="60">
          <cell r="B60" t="str">
            <v>Won billions, Year ending Dec 31</v>
          </cell>
          <cell r="C60">
            <v>2000</v>
          </cell>
          <cell r="D60">
            <v>2001</v>
          </cell>
          <cell r="E60">
            <v>2002</v>
          </cell>
          <cell r="F60">
            <v>2003</v>
          </cell>
          <cell r="G60">
            <v>2004</v>
          </cell>
          <cell r="H60">
            <v>2005</v>
          </cell>
          <cell r="I60">
            <v>2006</v>
          </cell>
          <cell r="J60">
            <v>2007</v>
          </cell>
          <cell r="K60" t="str">
            <v>2008E</v>
          </cell>
          <cell r="L60" t="str">
            <v>2009E</v>
          </cell>
          <cell r="M60" t="str">
            <v>2010E</v>
          </cell>
          <cell r="O60" t="str">
            <v>Net Interest Margin</v>
          </cell>
          <cell r="P60">
            <v>1.7274648827245072</v>
          </cell>
          <cell r="Q60">
            <v>2.4421123182349485</v>
          </cell>
          <cell r="R60">
            <v>2.1296948077156954</v>
          </cell>
          <cell r="S60">
            <v>2.1372474900841527</v>
          </cell>
          <cell r="T60">
            <v>2.8145910761507742</v>
          </cell>
          <cell r="U60">
            <v>3.2338862044191377</v>
          </cell>
          <cell r="V60">
            <v>3.4415844041577679</v>
          </cell>
          <cell r="W60">
            <v>3.2179282331605927</v>
          </cell>
          <cell r="X60">
            <v>3.0440189665379207</v>
          </cell>
          <cell r="Y60">
            <v>2.9635093415166738</v>
          </cell>
          <cell r="Z60">
            <v>2.9265281265900103</v>
          </cell>
        </row>
        <row r="61">
          <cell r="B61" t="str">
            <v>Non-performing Loans (NPL)</v>
          </cell>
          <cell r="C61">
            <v>2621.0609999999997</v>
          </cell>
          <cell r="D61">
            <v>1188</v>
          </cell>
          <cell r="E61">
            <v>1117.3620000000001</v>
          </cell>
          <cell r="F61">
            <v>1080.202</v>
          </cell>
          <cell r="G61">
            <v>754.83500000000004</v>
          </cell>
          <cell r="H61">
            <v>389.233</v>
          </cell>
          <cell r="I61">
            <v>299.39999999999998</v>
          </cell>
          <cell r="J61">
            <v>360.3</v>
          </cell>
          <cell r="K61">
            <v>524.89139160000002</v>
          </cell>
          <cell r="L61">
            <v>651.06128652000007</v>
          </cell>
          <cell r="M61">
            <v>797.02930309680005</v>
          </cell>
        </row>
        <row r="62">
          <cell r="B62" t="str">
            <v>Gross NPL Ratio (%)</v>
          </cell>
          <cell r="C62">
            <v>9.6067267660159672</v>
          </cell>
          <cell r="D62">
            <v>3.5681033188166391</v>
          </cell>
          <cell r="E62">
            <v>2.8516664708748412</v>
          </cell>
          <cell r="F62">
            <v>2.5917830073643984</v>
          </cell>
          <cell r="G62">
            <v>1.8176115697603716</v>
          </cell>
          <cell r="H62">
            <v>0.89529316295070216</v>
          </cell>
          <cell r="I62">
            <v>0.61557693375249034</v>
          </cell>
          <cell r="J62">
            <v>0.61356902012874226</v>
          </cell>
          <cell r="K62">
            <v>0.8052776260474227</v>
          </cell>
          <cell r="L62">
            <v>0.90804081414053817</v>
          </cell>
          <cell r="M62">
            <v>1.0105669735114473</v>
          </cell>
          <cell r="O62" t="str">
            <v>Liquidity (%)</v>
          </cell>
        </row>
        <row r="63">
          <cell r="B63" t="str">
            <v>Loan Loss Reserve (LLR)</v>
          </cell>
          <cell r="C63">
            <v>1843.229</v>
          </cell>
          <cell r="D63">
            <v>987.57899999999995</v>
          </cell>
          <cell r="E63">
            <v>780.03599999999994</v>
          </cell>
          <cell r="F63">
            <v>885.29600000000005</v>
          </cell>
          <cell r="G63">
            <v>821.41100000000006</v>
          </cell>
          <cell r="H63">
            <v>612.08000000000004</v>
          </cell>
          <cell r="I63">
            <v>616.80770000000007</v>
          </cell>
          <cell r="J63">
            <v>733.08</v>
          </cell>
          <cell r="K63">
            <v>997.98632329199995</v>
          </cell>
          <cell r="L63">
            <v>1253.039100768</v>
          </cell>
          <cell r="M63">
            <v>1548.6860982810001</v>
          </cell>
          <cell r="O63" t="str">
            <v>Avg Loans/Avg EA</v>
          </cell>
          <cell r="P63">
            <v>70.442139913435952</v>
          </cell>
          <cell r="Q63">
            <v>71.402906908032421</v>
          </cell>
          <cell r="R63">
            <v>75.084451468154668</v>
          </cell>
          <cell r="S63">
            <v>76.824808331562465</v>
          </cell>
          <cell r="T63">
            <v>76.776704237150355</v>
          </cell>
          <cell r="U63">
            <v>79.968279550959267</v>
          </cell>
          <cell r="V63">
            <v>83.001599087451964</v>
          </cell>
          <cell r="W63">
            <v>86.348687557341876</v>
          </cell>
          <cell r="X63">
            <v>86.024533362144794</v>
          </cell>
          <cell r="Y63">
            <v>87.976726092561279</v>
          </cell>
          <cell r="Z63">
            <v>88.609414307052916</v>
          </cell>
        </row>
        <row r="64">
          <cell r="B64" t="str">
            <v>LLR/NPL (%)</v>
          </cell>
          <cell r="C64">
            <v>70.323773464257428</v>
          </cell>
          <cell r="D64">
            <v>83.12954545454545</v>
          </cell>
          <cell r="E64">
            <v>69.810500088601529</v>
          </cell>
          <cell r="F64">
            <v>81.956522946634053</v>
          </cell>
          <cell r="G64">
            <v>108.81994078176025</v>
          </cell>
          <cell r="H64">
            <v>157.25285368917847</v>
          </cell>
          <cell r="I64">
            <v>206.01459585838347</v>
          </cell>
          <cell r="J64">
            <v>203.46378018318069</v>
          </cell>
          <cell r="K64">
            <v>190.13196620540651</v>
          </cell>
          <cell r="L64">
            <v>192.46100585486244</v>
          </cell>
          <cell r="M64">
            <v>194.30729739341973</v>
          </cell>
          <cell r="O64" t="str">
            <v>Avg Liquid Assets/AEA</v>
          </cell>
          <cell r="P64">
            <v>44.391695516810259</v>
          </cell>
          <cell r="Q64">
            <v>41.095647341887187</v>
          </cell>
          <cell r="R64">
            <v>37.264835776563451</v>
          </cell>
          <cell r="S64">
            <v>35.168443227525543</v>
          </cell>
          <cell r="T64">
            <v>34.844068003063668</v>
          </cell>
          <cell r="U64">
            <v>36.108755186472571</v>
          </cell>
          <cell r="V64">
            <v>35.368800344474288</v>
          </cell>
          <cell r="W64">
            <v>32.325551874606347</v>
          </cell>
          <cell r="X64">
            <v>28.595669421994092</v>
          </cell>
          <cell r="Y64">
            <v>27.712175950701727</v>
          </cell>
          <cell r="Z64">
            <v>26.602271394211545</v>
          </cell>
        </row>
        <row r="65">
          <cell r="B65" t="str">
            <v>LLR/Total Credit (%)</v>
          </cell>
          <cell r="C65">
            <v>3.0002086490841178</v>
          </cell>
          <cell r="D65">
            <v>0</v>
          </cell>
          <cell r="E65">
            <v>1.9907626241767011</v>
          </cell>
          <cell r="F65">
            <v>2.1241352351575657</v>
          </cell>
          <cell r="G65">
            <v>1.9779238338556597</v>
          </cell>
          <cell r="H65">
            <v>1.4078740476240861</v>
          </cell>
          <cell r="I65">
            <v>1.2681783322676217</v>
          </cell>
          <cell r="J65">
            <v>1.2483907223868396</v>
          </cell>
          <cell r="K65">
            <v>1.5310901838161857</v>
          </cell>
          <cell r="L65">
            <v>1.7476244844675619</v>
          </cell>
          <cell r="M65">
            <v>1.9636053745805688</v>
          </cell>
          <cell r="O65" t="str">
            <v>Avg Loans/Avg Deposits</v>
          </cell>
          <cell r="P65">
            <v>90.950126690299342</v>
          </cell>
          <cell r="Q65">
            <v>88.896713772894387</v>
          </cell>
          <cell r="R65">
            <v>86.97002829182604</v>
          </cell>
          <cell r="S65">
            <v>91.217148465309805</v>
          </cell>
          <cell r="T65">
            <v>99.483634226652057</v>
          </cell>
          <cell r="U65">
            <v>106.87979318133492</v>
          </cell>
          <cell r="V65">
            <v>114.39294579126467</v>
          </cell>
          <cell r="W65">
            <v>121.59164750157383</v>
          </cell>
          <cell r="X65">
            <v>126.84675872915021</v>
          </cell>
          <cell r="Y65">
            <v>133.05573468582568</v>
          </cell>
          <cell r="Z65">
            <v>138.82592494195677</v>
          </cell>
        </row>
        <row r="66">
          <cell r="O66" t="str">
            <v>Avg Loans/Avg Depo &amp; Equity</v>
          </cell>
          <cell r="P66">
            <v>120.92938482629432</v>
          </cell>
          <cell r="Q66">
            <v>114.74812437881401</v>
          </cell>
          <cell r="R66">
            <v>105.85198140352352</v>
          </cell>
          <cell r="S66">
            <v>110.66309661728859</v>
          </cell>
          <cell r="T66">
            <v>124.0090382746076</v>
          </cell>
          <cell r="U66">
            <v>127.47921037244481</v>
          </cell>
          <cell r="V66">
            <v>131.85675367651834</v>
          </cell>
          <cell r="W66">
            <v>145.13340592354368</v>
          </cell>
          <cell r="X66">
            <v>157.12676186469881</v>
          </cell>
          <cell r="Y66">
            <v>167.57405415419896</v>
          </cell>
          <cell r="Z66">
            <v>176.25254716115595</v>
          </cell>
        </row>
        <row r="67">
          <cell r="B67" t="str">
            <v>Specific Reserve</v>
          </cell>
          <cell r="C67">
            <v>117.8972</v>
          </cell>
          <cell r="D67">
            <v>147.245</v>
          </cell>
          <cell r="E67">
            <v>184.59595000000002</v>
          </cell>
          <cell r="F67">
            <v>198.82147499999999</v>
          </cell>
          <cell r="G67">
            <v>200.22189500000005</v>
          </cell>
          <cell r="H67">
            <v>213.13979500000002</v>
          </cell>
          <cell r="I67">
            <v>239.61900000000003</v>
          </cell>
          <cell r="J67">
            <v>290.04899999999998</v>
          </cell>
          <cell r="K67">
            <v>321.61832923440005</v>
          </cell>
          <cell r="L67">
            <v>353.04437059704003</v>
          </cell>
          <cell r="M67">
            <v>387.66602589642002</v>
          </cell>
          <cell r="O67" t="str">
            <v>Period-End Loans/Deposits</v>
          </cell>
          <cell r="P67">
            <v>91.467213784833135</v>
          </cell>
          <cell r="Q67">
            <v>86.59638311621471</v>
          </cell>
          <cell r="R67">
            <v>87.290067949937352</v>
          </cell>
          <cell r="S67">
            <v>94.840537135839497</v>
          </cell>
          <cell r="T67">
            <v>104.62181245827711</v>
          </cell>
          <cell r="U67">
            <v>109.16109990163511</v>
          </cell>
          <cell r="V67">
            <v>119.55951575759258</v>
          </cell>
          <cell r="W67">
            <v>123.35204497239324</v>
          </cell>
          <cell r="X67">
            <v>130.15893536142923</v>
          </cell>
          <cell r="Y67">
            <v>135.79475958299747</v>
          </cell>
          <cell r="Z67">
            <v>141.71300748216854</v>
          </cell>
        </row>
        <row r="68">
          <cell r="B68" t="str">
            <v>Specific Reserve/NPLs (%)</v>
          </cell>
          <cell r="C68">
            <v>4.4980715824622175</v>
          </cell>
          <cell r="D68">
            <v>12.39436026936027</v>
          </cell>
          <cell r="E68">
            <v>16.520693383164993</v>
          </cell>
          <cell r="F68">
            <v>18.405953238375787</v>
          </cell>
          <cell r="G68">
            <v>26.525253201030697</v>
          </cell>
          <cell r="H68">
            <v>54.758922033846055</v>
          </cell>
          <cell r="I68">
            <v>80.033066132264537</v>
          </cell>
          <cell r="J68">
            <v>80.502081598667758</v>
          </cell>
          <cell r="K68">
            <v>61.273309942086698</v>
          </cell>
          <cell r="L68">
            <v>54.225981164400686</v>
          </cell>
          <cell r="M68">
            <v>48.63886740301411</v>
          </cell>
        </row>
        <row r="69">
          <cell r="B69" t="str">
            <v>General Reserve</v>
          </cell>
          <cell r="C69">
            <v>1725.3317999999999</v>
          </cell>
          <cell r="D69">
            <v>840.33399999999995</v>
          </cell>
          <cell r="E69">
            <v>595.44004999999993</v>
          </cell>
          <cell r="F69">
            <v>686.47452500000009</v>
          </cell>
          <cell r="G69">
            <v>621.18910500000004</v>
          </cell>
          <cell r="H69">
            <v>398.94020499999999</v>
          </cell>
          <cell r="I69">
            <v>377.18870000000004</v>
          </cell>
          <cell r="J69">
            <v>443.03100000000006</v>
          </cell>
          <cell r="K69">
            <v>676.36799405759984</v>
          </cell>
          <cell r="L69">
            <v>899.99473017096</v>
          </cell>
          <cell r="M69">
            <v>1161.0200723845801</v>
          </cell>
          <cell r="O69" t="str">
            <v>Capital Information</v>
          </cell>
        </row>
        <row r="70">
          <cell r="B70" t="str">
            <v>General Reserve/NPLs (%)</v>
          </cell>
          <cell r="C70">
            <v>65.825701881795212</v>
          </cell>
          <cell r="D70">
            <v>70.735185185185173</v>
          </cell>
          <cell r="E70">
            <v>53.289806705436547</v>
          </cell>
          <cell r="F70">
            <v>63.550569708258273</v>
          </cell>
          <cell r="G70">
            <v>82.294687580729558</v>
          </cell>
          <cell r="H70">
            <v>102.4939316553324</v>
          </cell>
          <cell r="I70">
            <v>125.98152972611894</v>
          </cell>
          <cell r="J70">
            <v>122.96169858451292</v>
          </cell>
          <cell r="K70">
            <v>128.85865626331977</v>
          </cell>
          <cell r="L70">
            <v>138.23502469046173</v>
          </cell>
          <cell r="M70">
            <v>145.66842999040563</v>
          </cell>
          <cell r="O70" t="str">
            <v>Tier 1 Ratio (%)</v>
          </cell>
          <cell r="P70" t="e">
            <v>#DIV/0!</v>
          </cell>
          <cell r="Q70">
            <v>5.367077611004003</v>
          </cell>
          <cell r="R70">
            <v>4.6556598501069759</v>
          </cell>
          <cell r="S70">
            <v>4.6784596617832905</v>
          </cell>
          <cell r="T70">
            <v>5.5075599011075163</v>
          </cell>
          <cell r="U70">
            <v>9.6463214457287858</v>
          </cell>
          <cell r="V70">
            <v>9.3748642379455269</v>
          </cell>
          <cell r="W70">
            <v>8.6485598743203926</v>
          </cell>
          <cell r="X70">
            <v>8.4146158366320947</v>
          </cell>
          <cell r="Y70">
            <v>8.252325222245867</v>
          </cell>
          <cell r="Z70">
            <v>8.4057772763387391</v>
          </cell>
        </row>
        <row r="71">
          <cell r="B71" t="str">
            <v>Net Charge-offs (NCO)</v>
          </cell>
          <cell r="C71">
            <v>1255.2463950000001</v>
          </cell>
          <cell r="D71">
            <v>1785.11</v>
          </cell>
          <cell r="E71">
            <v>726.24400000000003</v>
          </cell>
          <cell r="F71">
            <v>873.15700000000004</v>
          </cell>
          <cell r="G71">
            <v>2781.9</v>
          </cell>
          <cell r="H71">
            <v>580.1</v>
          </cell>
          <cell r="I71">
            <v>336.95100000000002</v>
          </cell>
          <cell r="J71">
            <v>355.73899999999998</v>
          </cell>
          <cell r="K71">
            <v>160.8769150704</v>
          </cell>
          <cell r="L71">
            <v>244.80404920079997</v>
          </cell>
          <cell r="M71">
            <v>284.22316189385998</v>
          </cell>
          <cell r="O71" t="str">
            <v>Tier 2 Ratio (%)</v>
          </cell>
          <cell r="P71" t="e">
            <v>#DIV/0!</v>
          </cell>
          <cell r="Q71">
            <v>5.367077611004003</v>
          </cell>
          <cell r="R71">
            <v>4.655659850106975</v>
          </cell>
          <cell r="S71">
            <v>4.6784596617832905</v>
          </cell>
          <cell r="T71">
            <v>4.2753890518008522</v>
          </cell>
          <cell r="U71">
            <v>4.489837572070277</v>
          </cell>
          <cell r="V71">
            <v>3.4492742760935018</v>
          </cell>
          <cell r="W71">
            <v>2.9715967028195838</v>
          </cell>
          <cell r="X71">
            <v>3.6014756844680487</v>
          </cell>
          <cell r="Y71">
            <v>3.628440546493465</v>
          </cell>
          <cell r="Z71">
            <v>3.7922678952171851</v>
          </cell>
        </row>
        <row r="72">
          <cell r="B72" t="str">
            <v>NCO/Avg Total Credit (%)</v>
          </cell>
          <cell r="C72">
            <v>4.7598647318587313</v>
          </cell>
          <cell r="D72">
            <v>5.8935332626780204</v>
          </cell>
          <cell r="E72">
            <v>2.0040461232162863</v>
          </cell>
          <cell r="F72">
            <v>2.159656699577825</v>
          </cell>
          <cell r="G72">
            <v>6.686705149292969</v>
          </cell>
          <cell r="H72">
            <v>1.3648700426554239</v>
          </cell>
          <cell r="I72">
            <v>0.73160532121601374</v>
          </cell>
          <cell r="J72">
            <v>0.66270737607268293</v>
          </cell>
          <cell r="K72">
            <v>0.25968115338608083</v>
          </cell>
          <cell r="L72">
            <v>0.35768891430191513</v>
          </cell>
          <cell r="M72">
            <v>0.377531909627565</v>
          </cell>
          <cell r="O72" t="str">
            <v>Total CAR (%)</v>
          </cell>
          <cell r="P72" t="e">
            <v>#DIV/0!</v>
          </cell>
          <cell r="Q72">
            <v>10.734155222008006</v>
          </cell>
          <cell r="R72">
            <v>9.3113197002139501</v>
          </cell>
          <cell r="S72">
            <v>9.3569193235665811</v>
          </cell>
          <cell r="T72">
            <v>9.7829489529083684</v>
          </cell>
          <cell r="U72">
            <v>14.136159017799063</v>
          </cell>
          <cell r="V72">
            <v>12.824138514039028</v>
          </cell>
          <cell r="W72">
            <v>11.620156577139976</v>
          </cell>
          <cell r="X72">
            <v>12.016091521100144</v>
          </cell>
          <cell r="Y72">
            <v>11.880765768739332</v>
          </cell>
          <cell r="Z72">
            <v>12.198045171555924</v>
          </cell>
        </row>
        <row r="73">
          <cell r="B73" t="str">
            <v>LLPE/Avg Loans (%)</v>
          </cell>
          <cell r="C73">
            <v>4.5227579535475373</v>
          </cell>
          <cell r="D73">
            <v>3.2942486735187759</v>
          </cell>
          <cell r="E73">
            <v>1.6385980552307888</v>
          </cell>
          <cell r="F73">
            <v>2.2791817749503416</v>
          </cell>
          <cell r="G73">
            <v>2.0237045334523236</v>
          </cell>
          <cell r="H73">
            <v>0.39889143735801552</v>
          </cell>
          <cell r="I73">
            <v>0.56236333354730239</v>
          </cell>
          <cell r="J73">
            <v>0.7221704624042814</v>
          </cell>
          <cell r="K73">
            <v>0.60533609726467985</v>
          </cell>
          <cell r="L73">
            <v>0.6657568330685818</v>
          </cell>
          <cell r="M73">
            <v>0.72289537544568661</v>
          </cell>
        </row>
        <row r="152">
          <cell r="P152">
            <v>0</v>
          </cell>
        </row>
        <row r="167">
          <cell r="C167">
            <v>2891795.6310000001</v>
          </cell>
          <cell r="D167">
            <v>3078048.412</v>
          </cell>
          <cell r="E167">
            <v>4094917.1359999999</v>
          </cell>
          <cell r="F167">
            <v>4859382.1409999998</v>
          </cell>
        </row>
        <row r="171">
          <cell r="A171" t="str">
            <v>Contra Account of Guarantee Issued</v>
          </cell>
        </row>
        <row r="188">
          <cell r="O188">
            <v>2791587</v>
          </cell>
          <cell r="P188">
            <v>0</v>
          </cell>
        </row>
        <row r="192">
          <cell r="O192">
            <v>2348914.6860000002</v>
          </cell>
        </row>
        <row r="203">
          <cell r="C203">
            <v>331599</v>
          </cell>
          <cell r="D203">
            <v>316714</v>
          </cell>
          <cell r="E203">
            <v>620630</v>
          </cell>
          <cell r="F203">
            <v>1055526</v>
          </cell>
        </row>
        <row r="207">
          <cell r="A207" t="str">
            <v xml:space="preserve">    Guarantee Payment</v>
          </cell>
        </row>
      </sheetData>
      <sheetData sheetId="9" refreshError="1"/>
      <sheetData sheetId="10" refreshError="1"/>
      <sheetData sheetId="11" refreshError="1"/>
      <sheetData sheetId="1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Reward_View_Chart"/>
      <sheetName val="Bear_to_Bull_Chart"/>
      <sheetName val="Bear_to_Bull_Data"/>
      <sheetName val="Comparative_Risk-Reward_Chart"/>
      <sheetName val="Comparative_Risk-Reward_Data"/>
      <sheetName val="Value_of_Growth_Chart"/>
      <sheetName val="Value_of_Growth_Data"/>
      <sheetName val="Ace-Out"/>
      <sheetName val="Sheet1"/>
      <sheetName val="RI Valuation"/>
    </sheetNames>
    <sheetDataSet>
      <sheetData sheetId="0">
        <row r="26">
          <cell r="F26">
            <v>26000</v>
          </cell>
        </row>
        <row r="27">
          <cell r="F27">
            <v>33000</v>
          </cell>
        </row>
        <row r="28">
          <cell r="F28">
            <v>13000</v>
          </cell>
        </row>
      </sheetData>
      <sheetData sheetId="1" refreshError="1"/>
      <sheetData sheetId="2"/>
      <sheetData sheetId="3" refreshError="1"/>
      <sheetData sheetId="4"/>
      <sheetData sheetId="5" refreshError="1"/>
      <sheetData sheetId="6"/>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Cover"/>
      <sheetName val="Cover"/>
      <sheetName val="EBS Valuation"/>
      <sheetName val="All-Valuations"/>
      <sheetName val="FX"/>
      <sheetName val="Notes"/>
      <sheetName val="Revenue Breakdown"/>
      <sheetName val="Chart"/>
      <sheetName val="__FDSCACHE__"/>
      <sheetName val="Inc-Yr Summary"/>
      <sheetName val="Inc.-Qtr Var Analysis"/>
      <sheetName val="Balance"/>
      <sheetName val="Cash Flow"/>
      <sheetName val="DCF-EVA "/>
      <sheetName val="Debt"/>
      <sheetName val="Key Data"/>
      <sheetName val="Raw Materials"/>
      <sheetName val="mStartup"/>
      <sheetName val="NY UPLOAD shadow"/>
      <sheetName val="NY UPLOAD"/>
      <sheetName val="Depreciation Schedule"/>
      <sheetName val="Internet"/>
      <sheetName val="Earn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4">
          <cell r="AK14">
            <v>9427.7999999999993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WA RR"/>
      <sheetName val="rr sheet"/>
      <sheetName val="Sheet3"/>
      <sheetName val="MW GEG"/>
      <sheetName val="BS"/>
      <sheetName val="KPI's"/>
      <sheetName val="RI Valuation"/>
      <sheetName val="rr%20sheet"/>
    </sheetNames>
    <definedNames>
      <definedName name="PRT6BD5BK32"/>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c-Yr Summary"/>
      <sheetName val="Inc-Yr Summary Calendar"/>
      <sheetName val="Balance"/>
      <sheetName val="Main Cover"/>
      <sheetName val="Cover"/>
      <sheetName val="Graphs"/>
      <sheetName val="FX"/>
      <sheetName val="Free-standing Stores"/>
      <sheetName val="Common Size"/>
      <sheetName val="Inc.-Qtr Var Analysis"/>
      <sheetName val="Cash Flow"/>
      <sheetName val="Free Cash Flow"/>
      <sheetName val="Depr Amm Schedule"/>
      <sheetName val="DCF - EVA"/>
      <sheetName val="Notes to Financials"/>
      <sheetName val="__FDSCACHE__"/>
      <sheetName val="Historical Trading"/>
      <sheetName val="Old- Inc-Qtr Summary"/>
      <sheetName val="Old-Inc. - Yr."/>
      <sheetName val="PE"/>
      <sheetName val="TEV"/>
      <sheetName val="Old Inc. - Qtr."/>
      <sheetName val="Figures"/>
      <sheetName val="Q _Q Comparisons"/>
      <sheetName val="Geographic Exposure"/>
      <sheetName val="Charts"/>
      <sheetName val="PE data"/>
      <sheetName val="IndexInformation"/>
      <sheetName val="revs"/>
      <sheetName val="MainCode"/>
      <sheetName val="Stand alone Main"/>
      <sheetName val="BS_1"/>
      <sheetName val="BS_2"/>
      <sheetName val="CF_1"/>
      <sheetName val="PL_1"/>
      <sheetName val="PL_2"/>
      <sheetName val="Ratio_1"/>
      <sheetName val="Ratio_2"/>
      <sheetName val="acctmod"/>
      <sheetName val="prices"/>
      <sheetName val="GENERIC"/>
    </sheetNames>
    <sheetDataSet>
      <sheetData sheetId="0" refreshError="1">
        <row r="48">
          <cell r="X48">
            <v>240.2</v>
          </cell>
        </row>
      </sheetData>
      <sheetData sheetId="1" refreshError="1">
        <row r="19">
          <cell r="I19">
            <v>3057.6</v>
          </cell>
          <cell r="O19">
            <v>3314.8999999999996</v>
          </cell>
          <cell r="U19">
            <v>3468.8</v>
          </cell>
          <cell r="AA19">
            <v>3804.5</v>
          </cell>
          <cell r="AG19">
            <v>4202.3</v>
          </cell>
          <cell r="AH19">
            <v>4539.3245649999999</v>
          </cell>
          <cell r="AI19">
            <v>4936.3282047249995</v>
          </cell>
          <cell r="AJ19">
            <v>5374.2528251796248</v>
          </cell>
        </row>
        <row r="35">
          <cell r="I35">
            <v>0.38832054560954765</v>
          </cell>
          <cell r="O35">
            <v>0.66337907375643235</v>
          </cell>
          <cell r="U35">
            <v>0.83752107925800756</v>
          </cell>
          <cell r="AA35">
            <v>0.97935054121565357</v>
          </cell>
          <cell r="AG35">
            <v>1.1498319850653407</v>
          </cell>
          <cell r="AH35">
            <v>1.292262260575116</v>
          </cell>
          <cell r="AI35">
            <v>1.5183613083394347</v>
          </cell>
          <cell r="AJ35">
            <v>1.7957971857766397</v>
          </cell>
        </row>
        <row r="41">
          <cell r="I41">
            <v>322.89999999999981</v>
          </cell>
          <cell r="O41">
            <v>395.40000000000003</v>
          </cell>
          <cell r="U41">
            <v>465.85999999999933</v>
          </cell>
          <cell r="AA41">
            <v>554.69129742878579</v>
          </cell>
          <cell r="AG41">
            <v>600.61107544364688</v>
          </cell>
          <cell r="AH41">
            <v>666.2586266359001</v>
          </cell>
          <cell r="AI41">
            <v>758.91035344182433</v>
          </cell>
          <cell r="AJ41">
            <v>873.61863452101886</v>
          </cell>
        </row>
      </sheetData>
      <sheetData sheetId="2" refreshError="1">
        <row r="9">
          <cell r="R9">
            <v>204.4</v>
          </cell>
        </row>
        <row r="21">
          <cell r="R21">
            <v>29</v>
          </cell>
        </row>
        <row r="28">
          <cell r="R28">
            <v>425.5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gins"/>
      <sheetName val="India"/>
      <sheetName val="Crude"/>
      <sheetName val="convert"/>
      <sheetName val="Product"/>
      <sheetName val="Internet"/>
    </sheetNames>
    <sheetDataSet>
      <sheetData sheetId="0" refreshError="1"/>
      <sheetData sheetId="1">
        <row r="1">
          <cell r="A1" t="str">
            <v>Rs/Ton</v>
          </cell>
          <cell r="D1" t="str">
            <v>1Q90</v>
          </cell>
          <cell r="E1" t="str">
            <v>2Q90</v>
          </cell>
          <cell r="F1" t="str">
            <v>3Q90</v>
          </cell>
          <cell r="G1" t="str">
            <v>4Q90</v>
          </cell>
          <cell r="H1" t="str">
            <v>1Q91</v>
          </cell>
          <cell r="I1" t="str">
            <v>2Q91</v>
          </cell>
          <cell r="J1" t="str">
            <v>3Q91</v>
          </cell>
          <cell r="K1" t="str">
            <v>4Q91</v>
          </cell>
          <cell r="L1" t="str">
            <v>1Q92</v>
          </cell>
          <cell r="M1" t="str">
            <v>2Q92</v>
          </cell>
          <cell r="N1" t="str">
            <v>3Q92</v>
          </cell>
          <cell r="O1" t="str">
            <v>4Q92</v>
          </cell>
          <cell r="P1" t="str">
            <v>1Q93</v>
          </cell>
          <cell r="Q1" t="str">
            <v>2Q93</v>
          </cell>
          <cell r="R1" t="str">
            <v>3Q93</v>
          </cell>
          <cell r="S1" t="str">
            <v>4Q93</v>
          </cell>
          <cell r="T1" t="str">
            <v>1Q94</v>
          </cell>
          <cell r="U1" t="str">
            <v>2Q94</v>
          </cell>
          <cell r="V1" t="str">
            <v>3Q94</v>
          </cell>
          <cell r="W1" t="str">
            <v>4Q94</v>
          </cell>
        </row>
        <row r="2">
          <cell r="A2" t="str">
            <v>India Import Parity Prices</v>
          </cell>
        </row>
        <row r="3">
          <cell r="B3" t="str">
            <v>Refined Products</v>
          </cell>
        </row>
        <row r="4">
          <cell r="C4" t="str">
            <v>Propane</v>
          </cell>
          <cell r="D4">
            <v>2468.4141314880003</v>
          </cell>
          <cell r="E4">
            <v>3105.16430868</v>
          </cell>
          <cell r="F4">
            <v>3242.4225548400004</v>
          </cell>
          <cell r="G4">
            <v>5260.3401576599999</v>
          </cell>
          <cell r="H4">
            <v>6041.8266236999998</v>
          </cell>
          <cell r="I4">
            <v>4487.6004145919997</v>
          </cell>
          <cell r="J4">
            <v>4365.0632717568005</v>
          </cell>
          <cell r="K4">
            <v>6609.5640359424006</v>
          </cell>
          <cell r="L4">
            <v>5070.3709577471991</v>
          </cell>
          <cell r="M4">
            <v>4953.9200749439997</v>
          </cell>
          <cell r="N4">
            <v>5411.8718519520007</v>
          </cell>
          <cell r="O4">
            <v>5820.9798102240002</v>
          </cell>
          <cell r="P4">
            <v>5000.1414067679998</v>
          </cell>
          <cell r="Q4">
            <v>5983.4581576127994</v>
          </cell>
          <cell r="R4">
            <v>5477.062952016001</v>
          </cell>
          <cell r="S4">
            <v>5438.4951526560008</v>
          </cell>
          <cell r="T4">
            <v>6092.6050298015998</v>
          </cell>
          <cell r="U4">
            <v>5743.4071872000004</v>
          </cell>
          <cell r="V4">
            <v>5465.2321344000011</v>
          </cell>
          <cell r="W4">
            <v>6348.5178624000009</v>
          </cell>
        </row>
        <row r="5">
          <cell r="C5" t="str">
            <v>Butane</v>
          </cell>
          <cell r="D5">
            <v>2641.2756759360009</v>
          </cell>
          <cell r="E5">
            <v>2798.5158537524999</v>
          </cell>
          <cell r="F5">
            <v>2940.5410031024994</v>
          </cell>
          <cell r="G5">
            <v>5033.3007713625002</v>
          </cell>
          <cell r="H5">
            <v>5466.2855510024992</v>
          </cell>
          <cell r="I5">
            <v>4059.0602543520004</v>
          </cell>
          <cell r="J5">
            <v>4087.7378521920004</v>
          </cell>
          <cell r="K5">
            <v>6335.8121524319995</v>
          </cell>
          <cell r="L5">
            <v>4560.294790512</v>
          </cell>
          <cell r="M5">
            <v>4713.0874789800009</v>
          </cell>
          <cell r="N5">
            <v>5328.92909427</v>
          </cell>
          <cell r="O5">
            <v>5343.9912103800007</v>
          </cell>
          <cell r="P5">
            <v>4643.1765249600003</v>
          </cell>
          <cell r="Q5">
            <v>5953.3208437500007</v>
          </cell>
          <cell r="R5">
            <v>4890.0626009099997</v>
          </cell>
          <cell r="S5">
            <v>5035.5083039400006</v>
          </cell>
          <cell r="T5">
            <v>5744.3471325</v>
          </cell>
          <cell r="U5">
            <v>5369.3516040000004</v>
          </cell>
          <cell r="V5">
            <v>5364.8471819999995</v>
          </cell>
          <cell r="W5">
            <v>6727.2615899999992</v>
          </cell>
        </row>
        <row r="6">
          <cell r="C6" t="str">
            <v>Naphtha</v>
          </cell>
          <cell r="D6">
            <v>3070.4902552799995</v>
          </cell>
          <cell r="E6">
            <v>2870.5398331679999</v>
          </cell>
          <cell r="F6">
            <v>4627.5167982959993</v>
          </cell>
          <cell r="G6">
            <v>5491.6295862959996</v>
          </cell>
          <cell r="H6">
            <v>4411.3314898799999</v>
          </cell>
          <cell r="I6">
            <v>4916.1463741440002</v>
          </cell>
          <cell r="J6">
            <v>4957.1776664064</v>
          </cell>
          <cell r="K6">
            <v>4923.2911265279999</v>
          </cell>
          <cell r="L6">
            <v>4509.9161671680004</v>
          </cell>
          <cell r="M6">
            <v>5379.9684527040008</v>
          </cell>
          <cell r="N6">
            <v>5420.4478071359999</v>
          </cell>
          <cell r="O6">
            <v>5035.1960201279999</v>
          </cell>
          <cell r="P6">
            <v>4827.2158887360001</v>
          </cell>
          <cell r="Q6">
            <v>5887.9095450048017</v>
          </cell>
          <cell r="R6">
            <v>5108.3921138112</v>
          </cell>
          <cell r="S6">
            <v>4655.1333827520002</v>
          </cell>
          <cell r="T6">
            <v>4307.7992464512008</v>
          </cell>
          <cell r="U6">
            <v>5170.4253696000005</v>
          </cell>
          <cell r="V6">
            <v>5638.1503679999996</v>
          </cell>
          <cell r="W6">
            <v>5859.107174400001</v>
          </cell>
        </row>
        <row r="7">
          <cell r="C7" t="str">
            <v>Prem .15</v>
          </cell>
          <cell r="D7">
            <v>3982.0022470422005</v>
          </cell>
          <cell r="E7">
            <v>3913.5120063920999</v>
          </cell>
          <cell r="F7">
            <v>6113.4567533612999</v>
          </cell>
          <cell r="G7">
            <v>6115.8762691677002</v>
          </cell>
          <cell r="H7">
            <v>4775.7669518979001</v>
          </cell>
          <cell r="I7">
            <v>5980.6045244044817</v>
          </cell>
          <cell r="J7">
            <v>5756.4200564755192</v>
          </cell>
          <cell r="K7">
            <v>5496.4761028646408</v>
          </cell>
          <cell r="L7">
            <v>5117.6613314649603</v>
          </cell>
          <cell r="M7">
            <v>6443.1008541048004</v>
          </cell>
          <cell r="N7">
            <v>6521.6953592940008</v>
          </cell>
          <cell r="O7">
            <v>6078.7895722164003</v>
          </cell>
          <cell r="P7">
            <v>5794.4162913323999</v>
          </cell>
          <cell r="Q7">
            <v>7314.9249639988802</v>
          </cell>
          <cell r="R7">
            <v>6445.0363362307216</v>
          </cell>
          <cell r="S7">
            <v>5948.9732574640802</v>
          </cell>
          <cell r="T7">
            <v>5394.6892862877612</v>
          </cell>
          <cell r="U7">
            <v>6539.7367809600009</v>
          </cell>
          <cell r="V7">
            <v>6353.5473436800012</v>
          </cell>
          <cell r="W7">
            <v>5826.3746114400001</v>
          </cell>
        </row>
      </sheetData>
      <sheetData sheetId="2"/>
      <sheetData sheetId="3"/>
      <sheetData sheetId="4"/>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ning"/>
      <sheetName val="Insurance"/>
      <sheetName val="Banks"/>
      <sheetName val="Oils"/>
      <sheetName val="General Europe"/>
      <sheetName val="General UK"/>
      <sheetName val="Latest_Chart"/>
      <sheetName val="Add4Sheet"/>
      <sheetName val="Module2"/>
      <sheetName val="Module1"/>
      <sheetName val="LINKTAB"/>
      <sheetName val="Model"/>
      <sheetName val="P"/>
      <sheetName val="Market_Share"/>
      <sheetName val="Assumptions"/>
      <sheetName val="Summary"/>
      <sheetName val="CFOld"/>
      <sheetName val="PLOld"/>
      <sheetName val="Headline"/>
      <sheetName val="Balance Sheet"/>
      <sheetName val="Consol_Income"/>
      <sheetName val="Rate Case"/>
      <sheetName val="MTT old"/>
      <sheetName val="Sheet9"/>
      <sheetName val="Leases"/>
      <sheetName val="Graph"/>
      <sheetName val="Income"/>
      <sheetName val="Financial Summary"/>
      <sheetName val="Consolidated"/>
      <sheetName val="Exclusion List"/>
      <sheetName val="DOMNETREV1002B"/>
      <sheetName val="Monthly figures"/>
      <sheetName val="Cash flow"/>
      <sheetName val="Profit &amp; Loss"/>
      <sheetName val="Inputs, sensitivity &amp; val"/>
      <sheetName val="BizJet Deliveries"/>
      <sheetName val="c1"/>
      <sheetName val="CENMODEL"/>
      <sheetName val="Ratios"/>
      <sheetName val="Interims"/>
      <sheetName val="Traffic"/>
      <sheetName val="P&amp;L"/>
      <sheetName val="Quarters"/>
      <sheetName val="Valuation"/>
      <sheetName val="Customize Your Statement"/>
      <sheetName val="Sainsbury"/>
      <sheetName val="KQ"/>
      <sheetName val="Presentation Tables"/>
      <sheetName val="BS"/>
      <sheetName val="CLS"/>
      <sheetName val="Ratios_NEW"/>
      <sheetName val="Working capital"/>
      <sheetName val="Bal Sheet &amp; Cash Flow"/>
      <sheetName val="variables"/>
      <sheetName val="Revenue at Risk"/>
      <sheetName val="Table"/>
      <sheetName val="Valuation Summary"/>
      <sheetName val="Control"/>
      <sheetName val="Summary Output (Old to New)"/>
    </sheetNames>
    <definedNames>
      <definedName name="Download_series"/>
      <definedName name="Update_Thi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c-Yr Summary"/>
      <sheetName val="Balance"/>
      <sheetName val="Valuation"/>
      <sheetName val="Main Cover"/>
      <sheetName val="Cover"/>
      <sheetName val="__FDSCACHE__"/>
      <sheetName val="Revenue Breakdown-new"/>
      <sheetName val="Ratios"/>
      <sheetName val="Cash Flow"/>
      <sheetName val="Cost-Structure"/>
      <sheetName val="DCF-EVA "/>
      <sheetName val="Revenue Breakdown-old"/>
      <sheetName val="Cap Allocation"/>
      <sheetName val="Inc.-Qtr Var Analysis"/>
      <sheetName val="margins"/>
      <sheetName val="Depreciation Schedule"/>
      <sheetName val="mStartup"/>
      <sheetName val="NY UPLOAD"/>
      <sheetName val="NY UPLOAD Shadow"/>
      <sheetName val="MainCode"/>
      <sheetName val="Module1"/>
      <sheetName val="Black-Scholes"/>
      <sheetName val="MenuData"/>
      <sheetName val="Model"/>
      <sheetName val="DCF Output (Formula)"/>
      <sheetName val="Assumptions"/>
      <sheetName val="P&amp;L"/>
      <sheetName val="WY"/>
    </sheetNames>
    <sheetDataSet>
      <sheetData sheetId="0" refreshError="1">
        <row r="27">
          <cell r="AC27">
            <v>6768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c-Yr Summary"/>
      <sheetName val="Revenue- Assumptions"/>
      <sheetName val="Charts"/>
      <sheetName val="Main Cover"/>
      <sheetName val="Cover"/>
      <sheetName val="FAS 131"/>
      <sheetName val="Inc.-Qtr Var Analysis"/>
      <sheetName val="Balance"/>
      <sheetName val="Cash Flow"/>
      <sheetName val="DCF - EVA"/>
      <sheetName val="Free Cash Flow"/>
      <sheetName val="Depreciation Schedule"/>
      <sheetName val="__FDSCACHE__"/>
      <sheetName val="Geographic "/>
      <sheetName val="Inc. - Yr."/>
      <sheetName val="Flavor Market"/>
      <sheetName val="Fragrance Market"/>
      <sheetName val="MainCode"/>
      <sheetName val="Income-Summary"/>
      <sheetName val="WY"/>
    </sheetNames>
    <sheetDataSet>
      <sheetData sheetId="0" refreshError="1">
        <row r="46">
          <cell r="Z46">
            <v>384.97099980163591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IDUAL INCOME"/>
      <sheetName val="MAIN"/>
      <sheetName val="P&amp;L"/>
      <sheetName val="BS"/>
      <sheetName val="Update"/>
      <sheetName val="AFFILIATES (2)"/>
      <sheetName val="AFFILIATES"/>
      <sheetName val="Ratio"/>
      <sheetName val="Ace-In"/>
      <sheetName val="Ace-Out"/>
      <sheetName val="Cover"/>
      <sheetName val="Financial Tables"/>
      <sheetName val="Number of shares"/>
      <sheetName val="Earnings per share"/>
      <sheetName val="IS segment PY"/>
      <sheetName val="IS segment CY"/>
      <sheetName val="QQ"/>
      <sheetName val="Earnings Tables"/>
      <sheetName val="RI Valuation"/>
      <sheetName val="Copy of KS055550"/>
      <sheetName val="EARNINGS"/>
      <sheetName val="Consolidated input"/>
      <sheetName val="Monitor"/>
      <sheetName val="FCF"/>
      <sheetName val="Financial Statements"/>
      <sheetName val="EM"/>
      <sheetName val="Rent analysis"/>
      <sheetName val="Timeline"/>
      <sheetName val="store profile and sales mix"/>
      <sheetName val="reconciliation of note 2"/>
      <sheetName val="FY19"/>
      <sheetName val="6902"/>
      <sheetName val="Valuations"/>
      <sheetName val="P"/>
      <sheetName val="Model (Yue Yuen)"/>
      <sheetName val="CREDIT MODEL"/>
      <sheetName val="IS"/>
      <sheetName val="Revision"/>
      <sheetName val="Currencies"/>
      <sheetName val="2181 Persol"/>
      <sheetName val="4324 Dentsu"/>
      <sheetName val="Chartdata FY"/>
    </sheetNames>
    <sheetDataSet>
      <sheetData sheetId="0" refreshError="1"/>
      <sheetData sheetId="1" refreshError="1"/>
      <sheetData sheetId="2" refreshError="1"/>
      <sheetData sheetId="3" refreshError="1"/>
      <sheetData sheetId="4" refreshError="1"/>
      <sheetData sheetId="5" refreshError="1">
        <row r="1">
          <cell r="A1" t="str">
            <v>SHINHAN FINANCIAL GROUP: KEY AFFILIATES</v>
          </cell>
        </row>
        <row r="2">
          <cell r="A2" t="str">
            <v>(Won billions)</v>
          </cell>
          <cell r="B2">
            <v>1996</v>
          </cell>
          <cell r="C2">
            <v>1997</v>
          </cell>
          <cell r="D2">
            <v>1998</v>
          </cell>
          <cell r="E2">
            <v>1999</v>
          </cell>
          <cell r="F2">
            <v>2000</v>
          </cell>
          <cell r="G2">
            <v>2001</v>
          </cell>
          <cell r="H2">
            <v>2002</v>
          </cell>
          <cell r="I2">
            <v>2003</v>
          </cell>
          <cell r="J2">
            <v>2004</v>
          </cell>
          <cell r="K2">
            <v>2005</v>
          </cell>
          <cell r="L2" t="str">
            <v>2006P</v>
          </cell>
          <cell r="M2" t="str">
            <v>2007E</v>
          </cell>
          <cell r="N2" t="str">
            <v>2008E</v>
          </cell>
          <cell r="O2" t="str">
            <v>2009E</v>
          </cell>
          <cell r="P2" t="str">
            <v>2010E</v>
          </cell>
          <cell r="Q2" t="str">
            <v>2011E</v>
          </cell>
          <cell r="AA2" t="str">
            <v>1Q02</v>
          </cell>
          <cell r="AB2" t="str">
            <v>2Q02</v>
          </cell>
          <cell r="AC2" t="str">
            <v>3Q02</v>
          </cell>
          <cell r="AD2" t="str">
            <v>4Q02</v>
          </cell>
          <cell r="AE2" t="str">
            <v>1Q03</v>
          </cell>
          <cell r="AF2" t="str">
            <v>2Q03</v>
          </cell>
          <cell r="AG2" t="str">
            <v>3Q03</v>
          </cell>
          <cell r="AH2" t="str">
            <v>4Q03</v>
          </cell>
          <cell r="AI2" t="str">
            <v>1Q04</v>
          </cell>
          <cell r="AJ2" t="str">
            <v>2Q04</v>
          </cell>
          <cell r="AK2" t="str">
            <v>3Q04</v>
          </cell>
          <cell r="AL2" t="str">
            <v>4Q04</v>
          </cell>
          <cell r="AM2" t="str">
            <v>1Q05</v>
          </cell>
          <cell r="AN2" t="str">
            <v>2Q05</v>
          </cell>
          <cell r="AO2" t="str">
            <v>3Q05</v>
          </cell>
          <cell r="AP2" t="str">
            <v>4Q05</v>
          </cell>
          <cell r="AQ2" t="str">
            <v>1Q06</v>
          </cell>
          <cell r="AR2" t="str">
            <v>2Q06</v>
          </cell>
          <cell r="AS2" t="str">
            <v>3Q06</v>
          </cell>
          <cell r="AT2" t="str">
            <v>4Q06</v>
          </cell>
          <cell r="AU2" t="str">
            <v>1Q07P</v>
          </cell>
          <cell r="AV2" t="str">
            <v>2Q07E</v>
          </cell>
          <cell r="AW2" t="str">
            <v>3Q07E</v>
          </cell>
          <cell r="AX2" t="str">
            <v>4Q07E</v>
          </cell>
          <cell r="AY2" t="str">
            <v>1Q08E</v>
          </cell>
          <cell r="AZ2" t="str">
            <v>2Q08E</v>
          </cell>
          <cell r="BA2" t="str">
            <v>3Q08E</v>
          </cell>
          <cell r="BB2" t="str">
            <v>4Q08E</v>
          </cell>
          <cell r="BC2" t="str">
            <v>1Q09E</v>
          </cell>
          <cell r="BD2" t="str">
            <v>2Q09E</v>
          </cell>
          <cell r="BE2" t="str">
            <v>3Q09E</v>
          </cell>
          <cell r="BF2" t="str">
            <v>4Q09E</v>
          </cell>
          <cell r="BG2" t="str">
            <v>1Q10E</v>
          </cell>
          <cell r="BH2" t="str">
            <v>2Q10E</v>
          </cell>
          <cell r="BI2" t="str">
            <v>3Q10E</v>
          </cell>
          <cell r="BJ2" t="str">
            <v>4Q10E</v>
          </cell>
          <cell r="BK2" t="str">
            <v>1Q11E</v>
          </cell>
          <cell r="BL2" t="str">
            <v>2Q11E</v>
          </cell>
          <cell r="BM2" t="str">
            <v>3Q11E</v>
          </cell>
          <cell r="BN2" t="str">
            <v>4Q11E</v>
          </cell>
        </row>
        <row r="3">
          <cell r="A3" t="str">
            <v>Shinhan Bank (excl. Chohung Bank)</v>
          </cell>
        </row>
        <row r="4">
          <cell r="A4" t="str">
            <v xml:space="preserve">   % ownership</v>
          </cell>
          <cell r="H4">
            <v>1</v>
          </cell>
        </row>
        <row r="5">
          <cell r="A5" t="str">
            <v>Net interest income</v>
          </cell>
          <cell r="H5">
            <v>1216.8511599999999</v>
          </cell>
          <cell r="I5">
            <v>1411.212</v>
          </cell>
          <cell r="J5">
            <v>1496.19</v>
          </cell>
          <cell r="K5">
            <v>1475.0719999999999</v>
          </cell>
        </row>
        <row r="6">
          <cell r="A6" t="str">
            <v xml:space="preserve">   % of parent comp</v>
          </cell>
          <cell r="H6" t="e">
            <v>#REF!</v>
          </cell>
          <cell r="I6" t="e">
            <v>#REF!</v>
          </cell>
          <cell r="J6" t="e">
            <v>#REF!</v>
          </cell>
          <cell r="K6" t="e">
            <v>#REF!</v>
          </cell>
        </row>
        <row r="7">
          <cell r="A7" t="str">
            <v>Non-interest income</v>
          </cell>
          <cell r="H7">
            <v>509.43027599999999</v>
          </cell>
          <cell r="I7">
            <v>363.82159999999999</v>
          </cell>
          <cell r="J7">
            <v>490.08434812800004</v>
          </cell>
          <cell r="K7">
            <v>473.73927897000004</v>
          </cell>
        </row>
        <row r="8">
          <cell r="A8" t="str">
            <v xml:space="preserve">   % of parent comp</v>
          </cell>
          <cell r="H8" t="e">
            <v>#REF!</v>
          </cell>
          <cell r="I8" t="e">
            <v>#REF!</v>
          </cell>
          <cell r="J8" t="e">
            <v>#REF!</v>
          </cell>
          <cell r="K8" t="e">
            <v>#REF!</v>
          </cell>
        </row>
        <row r="9">
          <cell r="A9" t="str">
            <v>Net operating revenue</v>
          </cell>
          <cell r="H9">
            <v>1726.281436</v>
          </cell>
          <cell r="I9">
            <v>1775.0336</v>
          </cell>
          <cell r="J9">
            <v>1986.2743481280002</v>
          </cell>
          <cell r="K9">
            <v>1948.8112789699999</v>
          </cell>
        </row>
        <row r="10">
          <cell r="A10" t="str">
            <v xml:space="preserve">   % of parent comp</v>
          </cell>
          <cell r="H10" t="e">
            <v>#REF!</v>
          </cell>
          <cell r="I10" t="e">
            <v>#REF!</v>
          </cell>
          <cell r="J10" t="e">
            <v>#REF!</v>
          </cell>
          <cell r="K10" t="e">
            <v>#REF!</v>
          </cell>
        </row>
        <row r="11">
          <cell r="A11" t="str">
            <v>SG&amp;A</v>
          </cell>
          <cell r="H11">
            <v>625.59020299999997</v>
          </cell>
          <cell r="I11">
            <v>668.62800000000004</v>
          </cell>
          <cell r="J11">
            <v>729.69299999999998</v>
          </cell>
          <cell r="K11">
            <v>834.63900000000001</v>
          </cell>
        </row>
        <row r="12">
          <cell r="A12" t="str">
            <v xml:space="preserve">   % of parent comp</v>
          </cell>
          <cell r="H12" t="e">
            <v>#REF!</v>
          </cell>
          <cell r="I12" t="e">
            <v>#REF!</v>
          </cell>
          <cell r="J12" t="e">
            <v>#REF!</v>
          </cell>
          <cell r="K12" t="e">
            <v>#REF!</v>
          </cell>
        </row>
        <row r="13">
          <cell r="A13" t="str">
            <v>PPOP</v>
          </cell>
          <cell r="H13">
            <v>1100.691233</v>
          </cell>
          <cell r="I13">
            <v>1106.4056</v>
          </cell>
          <cell r="J13">
            <v>1256.5813481280002</v>
          </cell>
          <cell r="K13">
            <v>1114.1722789699998</v>
          </cell>
        </row>
        <row r="14">
          <cell r="A14" t="str">
            <v xml:space="preserve">   % of parent comp</v>
          </cell>
          <cell r="H14" t="e">
            <v>#REF!</v>
          </cell>
          <cell r="I14" t="e">
            <v>#REF!</v>
          </cell>
          <cell r="J14" t="e">
            <v>#REF!</v>
          </cell>
          <cell r="K14" t="e">
            <v>#REF!</v>
          </cell>
        </row>
        <row r="15">
          <cell r="A15" t="str">
            <v>Provisioning</v>
          </cell>
          <cell r="H15">
            <v>168.284063</v>
          </cell>
          <cell r="I15">
            <v>435.05059999999997</v>
          </cell>
          <cell r="J15">
            <v>220.70334812799999</v>
          </cell>
          <cell r="K15">
            <v>173.60327896999999</v>
          </cell>
        </row>
        <row r="16">
          <cell r="A16" t="str">
            <v xml:space="preserve">   % of parent comp</v>
          </cell>
          <cell r="H16" t="e">
            <v>#REF!</v>
          </cell>
          <cell r="I16" t="e">
            <v>#REF!</v>
          </cell>
          <cell r="J16" t="e">
            <v>#REF!</v>
          </cell>
          <cell r="K16" t="e">
            <v>#REF!</v>
          </cell>
        </row>
        <row r="17">
          <cell r="A17" t="str">
            <v>OP profit</v>
          </cell>
          <cell r="H17">
            <v>932.40716999999995</v>
          </cell>
          <cell r="I17">
            <v>671.35500000000002</v>
          </cell>
          <cell r="J17">
            <v>1035.8780000000002</v>
          </cell>
          <cell r="K17">
            <v>940.56899999999973</v>
          </cell>
        </row>
        <row r="18">
          <cell r="A18" t="str">
            <v xml:space="preserve">   % of parent comp</v>
          </cell>
          <cell r="H18" t="e">
            <v>#REF!</v>
          </cell>
          <cell r="I18" t="e">
            <v>#REF!</v>
          </cell>
          <cell r="J18" t="e">
            <v>#REF!</v>
          </cell>
          <cell r="K18" t="e">
            <v>#REF!</v>
          </cell>
        </row>
        <row r="19">
          <cell r="A19" t="str">
            <v>Net profit</v>
          </cell>
          <cell r="H19">
            <v>595.86568699999998</v>
          </cell>
          <cell r="I19">
            <v>476.02300000000002</v>
          </cell>
          <cell r="J19">
            <v>844.11300000000006</v>
          </cell>
          <cell r="K19">
            <v>774.42200000000003</v>
          </cell>
        </row>
        <row r="20">
          <cell r="A20" t="str">
            <v xml:space="preserve">   % of parent comp</v>
          </cell>
          <cell r="H20" t="e">
            <v>#REF!</v>
          </cell>
          <cell r="I20" t="e">
            <v>#REF!</v>
          </cell>
          <cell r="J20" t="e">
            <v>#REF!</v>
          </cell>
          <cell r="K20" t="e">
            <v>#REF!</v>
          </cell>
        </row>
        <row r="24">
          <cell r="A24" t="str">
            <v>Total assets</v>
          </cell>
          <cell r="H24">
            <v>58889.402324000002</v>
          </cell>
          <cell r="I24">
            <v>70071.192999999999</v>
          </cell>
          <cell r="J24">
            <v>70096.962</v>
          </cell>
          <cell r="K24">
            <v>75641.967999999993</v>
          </cell>
        </row>
        <row r="25">
          <cell r="A25" t="str">
            <v xml:space="preserve">   % of parent comp</v>
          </cell>
          <cell r="H25" t="e">
            <v>#REF!</v>
          </cell>
          <cell r="I25" t="e">
            <v>#REF!</v>
          </cell>
          <cell r="J25" t="e">
            <v>#REF!</v>
          </cell>
          <cell r="K25" t="e">
            <v>#REF!</v>
          </cell>
        </row>
        <row r="26">
          <cell r="A26" t="str">
            <v>Loans (Net)</v>
          </cell>
          <cell r="H26">
            <v>40579.005663999997</v>
          </cell>
          <cell r="I26">
            <v>47783.925999999999</v>
          </cell>
          <cell r="J26">
            <v>50868.040999999997</v>
          </cell>
          <cell r="K26">
            <v>55191.023000000001</v>
          </cell>
        </row>
        <row r="27">
          <cell r="A27" t="str">
            <v xml:space="preserve">   % of parent comp</v>
          </cell>
          <cell r="H27" t="e">
            <v>#REF!</v>
          </cell>
          <cell r="I27" t="e">
            <v>#REF!</v>
          </cell>
          <cell r="J27" t="e">
            <v>#REF!</v>
          </cell>
          <cell r="K27" t="e">
            <v>#REF!</v>
          </cell>
        </row>
        <row r="28">
          <cell r="A28" t="str">
            <v>Total liabilities</v>
          </cell>
          <cell r="H28">
            <v>56028.923707000002</v>
          </cell>
          <cell r="I28">
            <v>66555.824999999997</v>
          </cell>
          <cell r="J28">
            <v>65971.959000000003</v>
          </cell>
          <cell r="K28">
            <v>71042.5</v>
          </cell>
        </row>
        <row r="29">
          <cell r="A29" t="str">
            <v xml:space="preserve">   % of parent comp</v>
          </cell>
          <cell r="H29" t="e">
            <v>#REF!</v>
          </cell>
          <cell r="I29" t="e">
            <v>#REF!</v>
          </cell>
          <cell r="J29" t="e">
            <v>#REF!</v>
          </cell>
          <cell r="K29" t="e">
            <v>#REF!</v>
          </cell>
        </row>
        <row r="30">
          <cell r="A30" t="str">
            <v>Deposits</v>
          </cell>
          <cell r="H30">
            <v>35183.536976000003</v>
          </cell>
          <cell r="I30">
            <v>41991.839</v>
          </cell>
          <cell r="J30">
            <v>40668.093999999997</v>
          </cell>
          <cell r="K30">
            <v>43996.904000000002</v>
          </cell>
        </row>
        <row r="31">
          <cell r="A31" t="str">
            <v xml:space="preserve">   % of parent comp</v>
          </cell>
          <cell r="H31" t="e">
            <v>#REF!</v>
          </cell>
          <cell r="I31" t="e">
            <v>#REF!</v>
          </cell>
          <cell r="J31" t="e">
            <v>#REF!</v>
          </cell>
          <cell r="K31" t="e">
            <v>#REF!</v>
          </cell>
        </row>
        <row r="32">
          <cell r="A32" t="str">
            <v>Total shareholders' equity</v>
          </cell>
          <cell r="H32">
            <v>2860.4786180000001</v>
          </cell>
          <cell r="I32">
            <v>3515.3679999999999</v>
          </cell>
          <cell r="J32">
            <v>4125.0029999999997</v>
          </cell>
          <cell r="K32">
            <v>4599.4679999999998</v>
          </cell>
        </row>
        <row r="33">
          <cell r="A33" t="str">
            <v xml:space="preserve">   % of parent comp</v>
          </cell>
          <cell r="H33" t="e">
            <v>#REF!</v>
          </cell>
          <cell r="I33" t="e">
            <v>#REF!</v>
          </cell>
          <cell r="J33" t="e">
            <v>#REF!</v>
          </cell>
          <cell r="K33" t="e">
            <v>#REF!</v>
          </cell>
        </row>
        <row r="35">
          <cell r="A35" t="str">
            <v>Chohung Bank</v>
          </cell>
        </row>
        <row r="36">
          <cell r="A36" t="str">
            <v xml:space="preserve">   % ownership</v>
          </cell>
          <cell r="H36">
            <v>1</v>
          </cell>
        </row>
        <row r="37">
          <cell r="A37" t="str">
            <v>Net interest income</v>
          </cell>
          <cell r="H37">
            <v>1211.9849999999999</v>
          </cell>
          <cell r="I37">
            <v>1330.527</v>
          </cell>
          <cell r="J37">
            <v>1399.374</v>
          </cell>
          <cell r="K37">
            <v>2091.491</v>
          </cell>
        </row>
        <row r="38">
          <cell r="A38" t="str">
            <v xml:space="preserve">   % of parent comp</v>
          </cell>
          <cell r="H38" t="str">
            <v>NM</v>
          </cell>
          <cell r="I38" t="e">
            <v>#REF!</v>
          </cell>
          <cell r="J38" t="e">
            <v>#REF!</v>
          </cell>
          <cell r="K38" t="e">
            <v>#REF!</v>
          </cell>
        </row>
        <row r="39">
          <cell r="A39" t="str">
            <v>Non-interest income</v>
          </cell>
          <cell r="H39">
            <v>1141.1569999999999</v>
          </cell>
          <cell r="I39">
            <v>1023.769</v>
          </cell>
          <cell r="J39">
            <v>914.46979999999996</v>
          </cell>
          <cell r="K39">
            <v>251.70500000000001</v>
          </cell>
        </row>
        <row r="40">
          <cell r="A40" t="str">
            <v xml:space="preserve">   % of parent comp</v>
          </cell>
          <cell r="H40" t="str">
            <v>NM</v>
          </cell>
          <cell r="I40" t="e">
            <v>#REF!</v>
          </cell>
          <cell r="J40" t="e">
            <v>#REF!</v>
          </cell>
          <cell r="K40" t="e">
            <v>#REF!</v>
          </cell>
        </row>
        <row r="41">
          <cell r="A41" t="str">
            <v>Net operating revenue</v>
          </cell>
          <cell r="H41">
            <v>2353.1419999999998</v>
          </cell>
          <cell r="I41">
            <v>2354.2960000000003</v>
          </cell>
          <cell r="J41">
            <v>2313.8438000000001</v>
          </cell>
          <cell r="K41">
            <v>2343.1959999999999</v>
          </cell>
        </row>
        <row r="42">
          <cell r="A42" t="str">
            <v xml:space="preserve">   % of parent comp</v>
          </cell>
          <cell r="H42" t="str">
            <v>NM</v>
          </cell>
          <cell r="I42" t="e">
            <v>#REF!</v>
          </cell>
          <cell r="J42" t="e">
            <v>#REF!</v>
          </cell>
          <cell r="K42" t="e">
            <v>#REF!</v>
          </cell>
        </row>
        <row r="43">
          <cell r="A43" t="str">
            <v>SG&amp;A</v>
          </cell>
          <cell r="H43">
            <v>856.32799999999997</v>
          </cell>
          <cell r="I43">
            <v>908.24900000000002</v>
          </cell>
          <cell r="J43">
            <v>960.85299999999995</v>
          </cell>
          <cell r="K43">
            <v>1038.9079999999999</v>
          </cell>
        </row>
        <row r="44">
          <cell r="A44" t="str">
            <v xml:space="preserve">   % of parent comp</v>
          </cell>
          <cell r="H44" t="str">
            <v>NM</v>
          </cell>
          <cell r="I44" t="e">
            <v>#REF!</v>
          </cell>
          <cell r="J44" t="e">
            <v>#REF!</v>
          </cell>
          <cell r="K44" t="e">
            <v>#REF!</v>
          </cell>
        </row>
        <row r="45">
          <cell r="A45" t="str">
            <v>PPOP</v>
          </cell>
          <cell r="H45">
            <v>1496.8139999999999</v>
          </cell>
          <cell r="I45">
            <v>1446.0470000000003</v>
          </cell>
          <cell r="J45">
            <v>1352.9908</v>
          </cell>
          <cell r="K45">
            <v>1304.288</v>
          </cell>
        </row>
        <row r="46">
          <cell r="A46" t="str">
            <v xml:space="preserve">   % of parent comp</v>
          </cell>
          <cell r="H46" t="str">
            <v>NM</v>
          </cell>
          <cell r="I46" t="e">
            <v>#REF!</v>
          </cell>
          <cell r="J46" t="e">
            <v>#REF!</v>
          </cell>
          <cell r="K46" t="e">
            <v>#REF!</v>
          </cell>
        </row>
        <row r="47">
          <cell r="A47" t="str">
            <v>Provisioning</v>
          </cell>
          <cell r="H47">
            <v>1631.5630000000001</v>
          </cell>
          <cell r="I47">
            <v>2133.1759999999999</v>
          </cell>
          <cell r="J47">
            <v>1030.1368</v>
          </cell>
          <cell r="K47">
            <v>660.70600000000002</v>
          </cell>
        </row>
        <row r="48">
          <cell r="A48" t="str">
            <v xml:space="preserve">   % of parent comp</v>
          </cell>
          <cell r="H48" t="str">
            <v>NM</v>
          </cell>
          <cell r="I48" t="e">
            <v>#REF!</v>
          </cell>
          <cell r="J48" t="e">
            <v>#REF!</v>
          </cell>
          <cell r="K48" t="e">
            <v>#REF!</v>
          </cell>
        </row>
        <row r="49">
          <cell r="A49" t="str">
            <v>OP profit</v>
          </cell>
          <cell r="H49">
            <v>-134.74900000000025</v>
          </cell>
          <cell r="I49">
            <v>-687.12899999999968</v>
          </cell>
          <cell r="J49">
            <v>322.85400000000004</v>
          </cell>
          <cell r="K49">
            <v>643.58199999999999</v>
          </cell>
        </row>
        <row r="50">
          <cell r="A50" t="str">
            <v xml:space="preserve">   % of parent comp</v>
          </cell>
          <cell r="H50" t="str">
            <v>NM</v>
          </cell>
          <cell r="I50" t="e">
            <v>#REF!</v>
          </cell>
          <cell r="J50" t="e">
            <v>#REF!</v>
          </cell>
          <cell r="K50" t="e">
            <v>#REF!</v>
          </cell>
        </row>
        <row r="51">
          <cell r="A51" t="str">
            <v>Net profit</v>
          </cell>
          <cell r="H51">
            <v>-586.04499999999996</v>
          </cell>
          <cell r="I51">
            <v>-968.94</v>
          </cell>
          <cell r="J51">
            <v>265.238</v>
          </cell>
          <cell r="K51">
            <v>756.505</v>
          </cell>
        </row>
        <row r="52">
          <cell r="A52" t="str">
            <v xml:space="preserve">   % of parent comp</v>
          </cell>
          <cell r="H52" t="str">
            <v>NM</v>
          </cell>
          <cell r="I52" t="e">
            <v>#REF!</v>
          </cell>
          <cell r="J52" t="e">
            <v>#REF!</v>
          </cell>
          <cell r="K52" t="e">
            <v>#REF!</v>
          </cell>
        </row>
        <row r="56">
          <cell r="A56" t="str">
            <v>Total assets</v>
          </cell>
          <cell r="H56">
            <v>66196.288</v>
          </cell>
          <cell r="I56">
            <v>59225.584999999999</v>
          </cell>
          <cell r="J56">
            <v>65389.1</v>
          </cell>
          <cell r="K56">
            <v>66609.525999999998</v>
          </cell>
        </row>
        <row r="57">
          <cell r="A57" t="str">
            <v xml:space="preserve">   % of parent comp</v>
          </cell>
          <cell r="H57" t="str">
            <v>NM</v>
          </cell>
          <cell r="I57" t="e">
            <v>#REF!</v>
          </cell>
          <cell r="J57" t="e">
            <v>#REF!</v>
          </cell>
          <cell r="K57" t="e">
            <v>#REF!</v>
          </cell>
        </row>
        <row r="58">
          <cell r="A58" t="str">
            <v>Loans (Net)</v>
          </cell>
          <cell r="H58">
            <v>45328.52</v>
          </cell>
          <cell r="I58">
            <v>42701.665999999997</v>
          </cell>
          <cell r="J58">
            <v>41586.845999999998</v>
          </cell>
          <cell r="K58">
            <v>44648.307999999997</v>
          </cell>
        </row>
        <row r="59">
          <cell r="A59" t="str">
            <v xml:space="preserve">   % of parent comp</v>
          </cell>
          <cell r="H59" t="str">
            <v>NM</v>
          </cell>
          <cell r="I59" t="e">
            <v>#REF!</v>
          </cell>
          <cell r="J59" t="e">
            <v>#REF!</v>
          </cell>
          <cell r="K59" t="e">
            <v>#REF!</v>
          </cell>
        </row>
        <row r="60">
          <cell r="A60" t="str">
            <v>Total liabilities</v>
          </cell>
          <cell r="H60">
            <v>63903.99</v>
          </cell>
          <cell r="I60">
            <v>57289.224000000002</v>
          </cell>
          <cell r="J60">
            <v>62778.171999999999</v>
          </cell>
          <cell r="K60">
            <v>62783.303999999996</v>
          </cell>
        </row>
        <row r="61">
          <cell r="A61" t="str">
            <v xml:space="preserve">   % of parent comp</v>
          </cell>
          <cell r="H61" t="str">
            <v>NM</v>
          </cell>
          <cell r="I61" t="e">
            <v>#REF!</v>
          </cell>
          <cell r="J61" t="e">
            <v>#REF!</v>
          </cell>
          <cell r="K61" t="e">
            <v>#REF!</v>
          </cell>
        </row>
        <row r="62">
          <cell r="A62" t="str">
            <v>Deposits</v>
          </cell>
          <cell r="H62">
            <v>45125.839</v>
          </cell>
          <cell r="I62">
            <v>40030.091</v>
          </cell>
          <cell r="J62">
            <v>41313.072999999997</v>
          </cell>
          <cell r="K62">
            <v>41404.813999999998</v>
          </cell>
        </row>
        <row r="63">
          <cell r="A63" t="str">
            <v xml:space="preserve">   % of parent comp</v>
          </cell>
          <cell r="H63" t="str">
            <v>NM</v>
          </cell>
          <cell r="I63" t="e">
            <v>#REF!</v>
          </cell>
          <cell r="J63" t="e">
            <v>#REF!</v>
          </cell>
          <cell r="K63" t="e">
            <v>#REF!</v>
          </cell>
        </row>
        <row r="64">
          <cell r="A64" t="str">
            <v>Total shareholders' equity</v>
          </cell>
          <cell r="H64">
            <v>2292.2979999999998</v>
          </cell>
          <cell r="I64">
            <v>1936.3610000000001</v>
          </cell>
          <cell r="J64">
            <v>2610.9279999999999</v>
          </cell>
          <cell r="K64">
            <v>3826.2220000000002</v>
          </cell>
        </row>
        <row r="65">
          <cell r="A65" t="str">
            <v xml:space="preserve">   % of parent comp</v>
          </cell>
          <cell r="H65" t="str">
            <v>NM</v>
          </cell>
          <cell r="I65" t="e">
            <v>#REF!</v>
          </cell>
          <cell r="J65" t="e">
            <v>#REF!</v>
          </cell>
          <cell r="K65" t="e">
            <v>#REF!</v>
          </cell>
        </row>
        <row r="67">
          <cell r="A67" t="str">
            <v>Shinhan Bank (Combined with Chohung)</v>
          </cell>
        </row>
        <row r="68">
          <cell r="A68" t="str">
            <v xml:space="preserve">   % ownership</v>
          </cell>
          <cell r="H68">
            <v>1</v>
          </cell>
        </row>
        <row r="69">
          <cell r="A69" t="str">
            <v>Net interest income</v>
          </cell>
        </row>
        <row r="70">
          <cell r="A70" t="str">
            <v xml:space="preserve">   % of parent comp</v>
          </cell>
        </row>
        <row r="71">
          <cell r="A71" t="str">
            <v>Non-interest income</v>
          </cell>
        </row>
        <row r="72">
          <cell r="A72" t="str">
            <v xml:space="preserve">   % of parent comp</v>
          </cell>
        </row>
        <row r="73">
          <cell r="A73" t="str">
            <v>Net operating revenue</v>
          </cell>
        </row>
        <row r="74">
          <cell r="A74" t="str">
            <v xml:space="preserve">   % of parent comp</v>
          </cell>
        </row>
        <row r="75">
          <cell r="A75" t="str">
            <v>SG&amp;A</v>
          </cell>
        </row>
        <row r="76">
          <cell r="A76" t="str">
            <v xml:space="preserve">   % of parent comp</v>
          </cell>
        </row>
        <row r="77">
          <cell r="A77" t="str">
            <v>PPOP</v>
          </cell>
        </row>
        <row r="78">
          <cell r="A78" t="str">
            <v xml:space="preserve">   % of parent comp</v>
          </cell>
        </row>
        <row r="79">
          <cell r="A79" t="str">
            <v>Provisioning</v>
          </cell>
        </row>
        <row r="80">
          <cell r="A80" t="str">
            <v xml:space="preserve">   % of parent comp</v>
          </cell>
        </row>
        <row r="81">
          <cell r="A81" t="str">
            <v>OP profit</v>
          </cell>
        </row>
        <row r="82">
          <cell r="A82" t="str">
            <v xml:space="preserve">   % of parent comp</v>
          </cell>
        </row>
        <row r="83">
          <cell r="A83" t="str">
            <v>Net profit</v>
          </cell>
        </row>
        <row r="84">
          <cell r="A84" t="str">
            <v xml:space="preserve">   % of parent comp</v>
          </cell>
        </row>
        <row r="85">
          <cell r="A85" t="str">
            <v xml:space="preserve">   Dividend</v>
          </cell>
        </row>
        <row r="86">
          <cell r="A86" t="str">
            <v xml:space="preserve">   Profits subject to equity method</v>
          </cell>
        </row>
        <row r="87">
          <cell r="A87" t="str">
            <v xml:space="preserve">   Contribution to equity method income</v>
          </cell>
        </row>
        <row r="88">
          <cell r="A88" t="str">
            <v>Total assets</v>
          </cell>
        </row>
        <row r="89">
          <cell r="A89" t="str">
            <v xml:space="preserve">   % of parent comp</v>
          </cell>
        </row>
        <row r="90">
          <cell r="A90" t="str">
            <v>Loans (Net)</v>
          </cell>
        </row>
        <row r="91">
          <cell r="A91" t="str">
            <v xml:space="preserve">   % of parent comp</v>
          </cell>
        </row>
        <row r="92">
          <cell r="A92" t="str">
            <v>Total liabilities</v>
          </cell>
        </row>
        <row r="93">
          <cell r="A93" t="str">
            <v xml:space="preserve">   % of parent comp</v>
          </cell>
        </row>
        <row r="94">
          <cell r="A94" t="str">
            <v>Deposits</v>
          </cell>
        </row>
        <row r="95">
          <cell r="A95" t="str">
            <v xml:space="preserve">   % of parent comp</v>
          </cell>
        </row>
        <row r="96">
          <cell r="A96" t="str">
            <v>Total shareholders' equity</v>
          </cell>
        </row>
        <row r="97">
          <cell r="A97" t="str">
            <v xml:space="preserve">   % of parent comp</v>
          </cell>
        </row>
        <row r="99">
          <cell r="H99" t="str">
            <v xml:space="preserve">   Fiscal year ends March 31</v>
          </cell>
        </row>
        <row r="100">
          <cell r="A100" t="str">
            <v>GMSH Securities</v>
          </cell>
          <cell r="G100" t="str">
            <v>Mar 01</v>
          </cell>
          <cell r="H100" t="str">
            <v>Mar 02</v>
          </cell>
          <cell r="I100" t="str">
            <v>Mar 03</v>
          </cell>
          <cell r="J100" t="str">
            <v>Mar 04</v>
          </cell>
          <cell r="K100" t="str">
            <v>Mar 05</v>
          </cell>
          <cell r="L100" t="str">
            <v>Mar 06</v>
          </cell>
        </row>
        <row r="101">
          <cell r="A101" t="str">
            <v xml:space="preserve">   % ownership</v>
          </cell>
          <cell r="H101">
            <v>1</v>
          </cell>
        </row>
        <row r="102">
          <cell r="A102" t="str">
            <v>Net profit</v>
          </cell>
          <cell r="G102">
            <v>11.525</v>
          </cell>
          <cell r="H102">
            <v>51.105604995999997</v>
          </cell>
          <cell r="I102">
            <v>10.878</v>
          </cell>
          <cell r="J102">
            <v>80.655000000000001</v>
          </cell>
          <cell r="K102">
            <v>30.311</v>
          </cell>
          <cell r="L102">
            <v>101.48099999999999</v>
          </cell>
        </row>
        <row r="103">
          <cell r="A103" t="str">
            <v xml:space="preserve">   % of parent comp</v>
          </cell>
          <cell r="G103" t="e">
            <v>#REF!</v>
          </cell>
          <cell r="H103" t="e">
            <v>#REF!</v>
          </cell>
          <cell r="I103" t="e">
            <v>#REF!</v>
          </cell>
          <cell r="J103" t="e">
            <v>#REF!</v>
          </cell>
          <cell r="K103" t="e">
            <v>#REF!</v>
          </cell>
          <cell r="L103" t="e">
            <v>#REF!</v>
          </cell>
        </row>
        <row r="107">
          <cell r="A107" t="str">
            <v>Total assets</v>
          </cell>
          <cell r="G107">
            <v>656.90499999999997</v>
          </cell>
          <cell r="H107">
            <v>1657.283922283</v>
          </cell>
          <cell r="I107">
            <v>1996.992</v>
          </cell>
          <cell r="J107">
            <v>2251.4490000000001</v>
          </cell>
          <cell r="K107">
            <v>2887.2280000000001</v>
          </cell>
          <cell r="L107">
            <v>3659.2370000000001</v>
          </cell>
        </row>
        <row r="108">
          <cell r="A108" t="str">
            <v xml:space="preserve">   % of parent comp</v>
          </cell>
          <cell r="G108" t="e">
            <v>#REF!</v>
          </cell>
          <cell r="H108" t="e">
            <v>#REF!</v>
          </cell>
          <cell r="I108" t="e">
            <v>#REF!</v>
          </cell>
          <cell r="J108" t="e">
            <v>#REF!</v>
          </cell>
          <cell r="K108" t="e">
            <v>#REF!</v>
          </cell>
          <cell r="L108" t="e">
            <v>#REF!</v>
          </cell>
        </row>
        <row r="109">
          <cell r="A109" t="str">
            <v>Total liabilities</v>
          </cell>
          <cell r="G109">
            <v>596.17700000000002</v>
          </cell>
          <cell r="H109">
            <v>967.72410040099999</v>
          </cell>
          <cell r="I109">
            <v>1429.3420000000001</v>
          </cell>
          <cell r="J109">
            <v>1595.278</v>
          </cell>
          <cell r="K109">
            <v>2197.2620000000002</v>
          </cell>
          <cell r="L109">
            <v>2878.7310000000002</v>
          </cell>
        </row>
        <row r="110">
          <cell r="A110" t="str">
            <v xml:space="preserve">   % of parent comp</v>
          </cell>
          <cell r="G110" t="e">
            <v>#REF!</v>
          </cell>
          <cell r="H110" t="e">
            <v>#REF!</v>
          </cell>
          <cell r="I110" t="e">
            <v>#REF!</v>
          </cell>
          <cell r="J110" t="e">
            <v>#REF!</v>
          </cell>
          <cell r="K110" t="e">
            <v>#REF!</v>
          </cell>
          <cell r="L110" t="e">
            <v>#REF!</v>
          </cell>
        </row>
        <row r="111">
          <cell r="A111" t="str">
            <v>Total shareholders' equity</v>
          </cell>
          <cell r="G111">
            <v>11.525</v>
          </cell>
          <cell r="H111">
            <v>689.55982188200005</v>
          </cell>
          <cell r="I111">
            <v>567.65</v>
          </cell>
          <cell r="J111">
            <v>656.17100000000005</v>
          </cell>
          <cell r="K111">
            <v>689.96600000000001</v>
          </cell>
          <cell r="L111">
            <v>780.50599999999997</v>
          </cell>
        </row>
        <row r="112">
          <cell r="A112" t="str">
            <v xml:space="preserve">   % of parent comp</v>
          </cell>
          <cell r="G112" t="e">
            <v>#REF!</v>
          </cell>
          <cell r="H112" t="e">
            <v>#REF!</v>
          </cell>
          <cell r="I112" t="e">
            <v>#REF!</v>
          </cell>
          <cell r="J112" t="e">
            <v>#REF!</v>
          </cell>
          <cell r="K112" t="e">
            <v>#REF!</v>
          </cell>
          <cell r="L112" t="e">
            <v>#REF!</v>
          </cell>
        </row>
        <row r="113">
          <cell r="H113" t="str">
            <v xml:space="preserve">   Fiscal year ends March 31</v>
          </cell>
        </row>
        <row r="114">
          <cell r="A114" t="str">
            <v>Shinhan Life</v>
          </cell>
          <cell r="G114" t="str">
            <v>Mar 01</v>
          </cell>
          <cell r="H114" t="str">
            <v>Mar 02</v>
          </cell>
          <cell r="I114" t="str">
            <v>Mar 03</v>
          </cell>
          <cell r="J114" t="str">
            <v>Mar 04</v>
          </cell>
          <cell r="K114" t="str">
            <v>Mar 05</v>
          </cell>
          <cell r="L114" t="str">
            <v>Mar 06</v>
          </cell>
        </row>
        <row r="115">
          <cell r="A115" t="str">
            <v xml:space="preserve">   % ownership</v>
          </cell>
          <cell r="H115">
            <v>1</v>
          </cell>
        </row>
        <row r="116">
          <cell r="A116" t="str">
            <v>Net profit</v>
          </cell>
          <cell r="G116">
            <v>7.431</v>
          </cell>
          <cell r="H116">
            <v>12.089124999999999</v>
          </cell>
          <cell r="I116">
            <v>86.332932</v>
          </cell>
          <cell r="J116">
            <v>96.704583</v>
          </cell>
          <cell r="K116">
            <v>92.984376999999995</v>
          </cell>
          <cell r="L116">
            <v>101.904</v>
          </cell>
        </row>
        <row r="117">
          <cell r="A117" t="str">
            <v xml:space="preserve">   % of parent comp</v>
          </cell>
          <cell r="G117" t="e">
            <v>#REF!</v>
          </cell>
          <cell r="H117" t="e">
            <v>#REF!</v>
          </cell>
          <cell r="I117" t="e">
            <v>#REF!</v>
          </cell>
          <cell r="J117" t="e">
            <v>#REF!</v>
          </cell>
          <cell r="K117" t="e">
            <v>#REF!</v>
          </cell>
          <cell r="L117" t="e">
            <v>#REF!</v>
          </cell>
        </row>
        <row r="118">
          <cell r="G118">
            <v>0</v>
          </cell>
        </row>
        <row r="119">
          <cell r="G119">
            <v>7.431</v>
          </cell>
        </row>
        <row r="120">
          <cell r="G120">
            <v>7.431</v>
          </cell>
        </row>
        <row r="121">
          <cell r="A121" t="str">
            <v>Total assets</v>
          </cell>
          <cell r="G121">
            <v>38.225999999999999</v>
          </cell>
          <cell r="H121">
            <v>2039.5316740000001</v>
          </cell>
          <cell r="I121">
            <v>2513.2254720000001</v>
          </cell>
          <cell r="J121">
            <v>3322.802216</v>
          </cell>
          <cell r="K121">
            <v>4216.1948659999998</v>
          </cell>
          <cell r="L121">
            <v>5298.5990000000002</v>
          </cell>
        </row>
        <row r="122">
          <cell r="A122" t="str">
            <v xml:space="preserve">   % of parent comp</v>
          </cell>
          <cell r="G122" t="e">
            <v>#REF!</v>
          </cell>
          <cell r="H122" t="e">
            <v>#REF!</v>
          </cell>
          <cell r="I122" t="e">
            <v>#REF!</v>
          </cell>
          <cell r="J122" t="e">
            <v>#REF!</v>
          </cell>
          <cell r="K122" t="e">
            <v>#REF!</v>
          </cell>
          <cell r="L122" t="e">
            <v>#REF!</v>
          </cell>
        </row>
        <row r="123">
          <cell r="A123" t="str">
            <v>Total liabilities</v>
          </cell>
          <cell r="G123">
            <v>0.83899999999999997</v>
          </cell>
          <cell r="H123">
            <v>2118.9046159999998</v>
          </cell>
          <cell r="I123">
            <v>2537.9890190000001</v>
          </cell>
          <cell r="J123">
            <v>3181.847323</v>
          </cell>
          <cell r="K123">
            <v>3963.8310280000001</v>
          </cell>
          <cell r="L123">
            <v>4943.634</v>
          </cell>
        </row>
        <row r="124">
          <cell r="A124" t="str">
            <v xml:space="preserve">   % of parent comp</v>
          </cell>
          <cell r="G124" t="e">
            <v>#REF!</v>
          </cell>
          <cell r="H124" t="e">
            <v>#REF!</v>
          </cell>
          <cell r="I124" t="e">
            <v>#REF!</v>
          </cell>
          <cell r="J124" t="e">
            <v>#REF!</v>
          </cell>
          <cell r="K124" t="e">
            <v>#REF!</v>
          </cell>
          <cell r="L124" t="e">
            <v>#REF!</v>
          </cell>
        </row>
        <row r="125">
          <cell r="A125" t="str">
            <v>Total shareholders' equity</v>
          </cell>
          <cell r="G125">
            <v>37.387</v>
          </cell>
          <cell r="H125">
            <v>-79.372941999999995</v>
          </cell>
          <cell r="I125">
            <v>-24.763546999999999</v>
          </cell>
          <cell r="J125">
            <v>140.954892</v>
          </cell>
          <cell r="K125">
            <v>252.36383799999999</v>
          </cell>
          <cell r="L125">
            <v>354.96499999999997</v>
          </cell>
        </row>
        <row r="126">
          <cell r="A126" t="str">
            <v xml:space="preserve">   % of parent comp</v>
          </cell>
          <cell r="G126" t="e">
            <v>#REF!</v>
          </cell>
          <cell r="H126" t="e">
            <v>#REF!</v>
          </cell>
          <cell r="I126" t="e">
            <v>#REF!</v>
          </cell>
          <cell r="J126" t="e">
            <v>#REF!</v>
          </cell>
          <cell r="K126" t="e">
            <v>#REF!</v>
          </cell>
          <cell r="L126" t="e">
            <v>#REF!</v>
          </cell>
        </row>
        <row r="128">
          <cell r="A128" t="str">
            <v>Shinhan Card</v>
          </cell>
        </row>
        <row r="129">
          <cell r="A129" t="str">
            <v xml:space="preserve">   % ownership</v>
          </cell>
          <cell r="H129">
            <v>1</v>
          </cell>
        </row>
        <row r="130">
          <cell r="A130" t="str">
            <v>Net profit</v>
          </cell>
          <cell r="C130">
            <v>3.7829999999999999</v>
          </cell>
          <cell r="D130">
            <v>9.0220000000000002</v>
          </cell>
          <cell r="E130">
            <v>1.7</v>
          </cell>
          <cell r="F130">
            <v>-15.581</v>
          </cell>
          <cell r="G130">
            <v>3.8639999999999999</v>
          </cell>
          <cell r="H130">
            <v>0.503965</v>
          </cell>
          <cell r="I130">
            <v>-89.823999999999998</v>
          </cell>
          <cell r="J130">
            <v>5.8220000000000001</v>
          </cell>
          <cell r="K130">
            <v>54.241</v>
          </cell>
        </row>
        <row r="131">
          <cell r="A131" t="str">
            <v xml:space="preserve">   % of parent comp</v>
          </cell>
          <cell r="C131" t="e">
            <v>#REF!</v>
          </cell>
          <cell r="D131" t="e">
            <v>#REF!</v>
          </cell>
          <cell r="E131" t="e">
            <v>#REF!</v>
          </cell>
          <cell r="F131" t="e">
            <v>#REF!</v>
          </cell>
          <cell r="G131" t="e">
            <v>#REF!</v>
          </cell>
          <cell r="H131" t="e">
            <v>#REF!</v>
          </cell>
          <cell r="I131" t="e">
            <v>#REF!</v>
          </cell>
          <cell r="J131" t="e">
            <v>#REF!</v>
          </cell>
          <cell r="K131" t="e">
            <v>#REF!</v>
          </cell>
        </row>
        <row r="132">
          <cell r="C132">
            <v>0</v>
          </cell>
          <cell r="D132">
            <v>0</v>
          </cell>
          <cell r="E132">
            <v>0</v>
          </cell>
          <cell r="F132">
            <v>0</v>
          </cell>
          <cell r="G132">
            <v>0</v>
          </cell>
        </row>
        <row r="133">
          <cell r="C133">
            <v>3.7829999999999999</v>
          </cell>
          <cell r="D133">
            <v>9.0220000000000002</v>
          </cell>
          <cell r="E133">
            <v>1.7</v>
          </cell>
          <cell r="F133">
            <v>-15.581</v>
          </cell>
          <cell r="G133">
            <v>3.8639999999999999</v>
          </cell>
        </row>
        <row r="134">
          <cell r="C134">
            <v>3.7829999999999999</v>
          </cell>
          <cell r="D134">
            <v>9.0220000000000002</v>
          </cell>
          <cell r="E134">
            <v>1.7</v>
          </cell>
          <cell r="F134">
            <v>-15.581</v>
          </cell>
          <cell r="G134">
            <v>3.8639999999999999</v>
          </cell>
        </row>
        <row r="135">
          <cell r="A135" t="str">
            <v>Total assets</v>
          </cell>
          <cell r="C135">
            <v>19.986999999999998</v>
          </cell>
          <cell r="D135">
            <v>29.673999999999999</v>
          </cell>
          <cell r="E135">
            <v>392.49799999999999</v>
          </cell>
          <cell r="F135">
            <v>317.10399999999998</v>
          </cell>
          <cell r="G135">
            <v>290.09699999999998</v>
          </cell>
          <cell r="H135">
            <v>2473.6940049999998</v>
          </cell>
          <cell r="I135">
            <v>1778.193</v>
          </cell>
          <cell r="J135">
            <v>1469.925</v>
          </cell>
          <cell r="K135">
            <v>1532.29</v>
          </cell>
        </row>
        <row r="136">
          <cell r="A136" t="str">
            <v xml:space="preserve">   % of parent comp</v>
          </cell>
          <cell r="C136" t="e">
            <v>#REF!</v>
          </cell>
          <cell r="D136" t="e">
            <v>#REF!</v>
          </cell>
          <cell r="E136" t="e">
            <v>#REF!</v>
          </cell>
          <cell r="F136" t="e">
            <v>#REF!</v>
          </cell>
          <cell r="G136" t="e">
            <v>#REF!</v>
          </cell>
          <cell r="H136" t="e">
            <v>#REF!</v>
          </cell>
          <cell r="I136" t="e">
            <v>#REF!</v>
          </cell>
          <cell r="J136" t="e">
            <v>#REF!</v>
          </cell>
          <cell r="K136" t="e">
            <v>#REF!</v>
          </cell>
        </row>
        <row r="137">
          <cell r="A137" t="str">
            <v>Total liabilities</v>
          </cell>
          <cell r="C137">
            <v>7.63</v>
          </cell>
          <cell r="D137">
            <v>9.7949999999999999</v>
          </cell>
          <cell r="E137">
            <v>370.96</v>
          </cell>
          <cell r="F137">
            <v>311.14699999999999</v>
          </cell>
          <cell r="G137">
            <v>211.28299999999999</v>
          </cell>
          <cell r="H137">
            <v>2226.2338669999999</v>
          </cell>
          <cell r="I137">
            <v>1620.557</v>
          </cell>
          <cell r="J137">
            <v>1306.4670000000001</v>
          </cell>
          <cell r="K137">
            <v>1314.5909999999999</v>
          </cell>
        </row>
        <row r="138">
          <cell r="A138" t="str">
            <v xml:space="preserve">   % of parent comp</v>
          </cell>
          <cell r="C138" t="e">
            <v>#REF!</v>
          </cell>
          <cell r="D138" t="e">
            <v>#REF!</v>
          </cell>
          <cell r="E138" t="e">
            <v>#REF!</v>
          </cell>
          <cell r="F138" t="e">
            <v>#REF!</v>
          </cell>
          <cell r="G138" t="e">
            <v>#REF!</v>
          </cell>
          <cell r="H138" t="e">
            <v>#REF!</v>
          </cell>
          <cell r="I138" t="e">
            <v>#REF!</v>
          </cell>
          <cell r="J138" t="e">
            <v>#REF!</v>
          </cell>
          <cell r="K138" t="e">
            <v>#REF!</v>
          </cell>
        </row>
        <row r="139">
          <cell r="A139" t="str">
            <v>Total shareholders' equity</v>
          </cell>
          <cell r="C139">
            <v>12.356999999999999</v>
          </cell>
          <cell r="D139">
            <v>19.879000000000001</v>
          </cell>
          <cell r="E139">
            <v>21.538</v>
          </cell>
          <cell r="F139">
            <v>5.9569999999999999</v>
          </cell>
          <cell r="G139">
            <v>78.813999999999993</v>
          </cell>
          <cell r="H139">
            <v>247.460138</v>
          </cell>
          <cell r="I139">
            <v>157.636</v>
          </cell>
          <cell r="J139">
            <v>163.458</v>
          </cell>
          <cell r="K139">
            <v>217.69900000000001</v>
          </cell>
        </row>
        <row r="140">
          <cell r="A140" t="str">
            <v xml:space="preserve">   % of parent comp</v>
          </cell>
          <cell r="C140" t="e">
            <v>#REF!</v>
          </cell>
          <cell r="D140" t="e">
            <v>#REF!</v>
          </cell>
          <cell r="E140" t="e">
            <v>#REF!</v>
          </cell>
          <cell r="F140" t="e">
            <v>#REF!</v>
          </cell>
          <cell r="G140" t="e">
            <v>#REF!</v>
          </cell>
          <cell r="H140" t="e">
            <v>#REF!</v>
          </cell>
          <cell r="I140" t="e">
            <v>#REF!</v>
          </cell>
          <cell r="J140" t="e">
            <v>#REF!</v>
          </cell>
          <cell r="K140" t="e">
            <v>#REF!</v>
          </cell>
        </row>
        <row r="142">
          <cell r="A142" t="str">
            <v>Shinhan Capital</v>
          </cell>
        </row>
        <row r="143">
          <cell r="A143" t="str">
            <v xml:space="preserve">   % ownership</v>
          </cell>
          <cell r="H143">
            <v>1</v>
          </cell>
        </row>
        <row r="144">
          <cell r="A144" t="str">
            <v>Net profit</v>
          </cell>
          <cell r="C144">
            <v>3.7829999999999999</v>
          </cell>
          <cell r="D144">
            <v>9.0220000000000002</v>
          </cell>
          <cell r="E144">
            <v>1.7</v>
          </cell>
          <cell r="F144">
            <v>-15.581</v>
          </cell>
          <cell r="G144">
            <v>3.8639999999999999</v>
          </cell>
          <cell r="H144">
            <v>3.8272050000000002</v>
          </cell>
          <cell r="I144">
            <v>15.754735999999999</v>
          </cell>
          <cell r="J144">
            <v>23.056000000000001</v>
          </cell>
          <cell r="K144">
            <v>36.741999999999997</v>
          </cell>
        </row>
        <row r="145">
          <cell r="A145" t="str">
            <v xml:space="preserve">   % of parent comp</v>
          </cell>
          <cell r="C145" t="e">
            <v>#REF!</v>
          </cell>
          <cell r="D145" t="e">
            <v>#REF!</v>
          </cell>
          <cell r="E145" t="e">
            <v>#REF!</v>
          </cell>
          <cell r="F145" t="e">
            <v>#REF!</v>
          </cell>
          <cell r="G145" t="e">
            <v>#REF!</v>
          </cell>
          <cell r="H145" t="e">
            <v>#REF!</v>
          </cell>
          <cell r="I145" t="e">
            <v>#REF!</v>
          </cell>
          <cell r="J145" t="e">
            <v>#REF!</v>
          </cell>
          <cell r="K145" t="e">
            <v>#REF!</v>
          </cell>
        </row>
        <row r="146">
          <cell r="C146">
            <v>0</v>
          </cell>
          <cell r="D146">
            <v>0</v>
          </cell>
          <cell r="E146">
            <v>0</v>
          </cell>
          <cell r="F146">
            <v>0</v>
          </cell>
          <cell r="G146">
            <v>0</v>
          </cell>
        </row>
        <row r="147">
          <cell r="C147">
            <v>3.7829999999999999</v>
          </cell>
          <cell r="D147">
            <v>9.0220000000000002</v>
          </cell>
          <cell r="E147">
            <v>1.7</v>
          </cell>
          <cell r="F147">
            <v>-15.581</v>
          </cell>
          <cell r="G147">
            <v>3.8639999999999999</v>
          </cell>
        </row>
        <row r="148">
          <cell r="C148">
            <v>3.7829999999999999</v>
          </cell>
          <cell r="D148">
            <v>9.0220000000000002</v>
          </cell>
          <cell r="E148">
            <v>1.7</v>
          </cell>
          <cell r="F148">
            <v>-15.581</v>
          </cell>
          <cell r="G148">
            <v>3.8639999999999999</v>
          </cell>
        </row>
        <row r="149">
          <cell r="A149" t="str">
            <v>Total assets</v>
          </cell>
          <cell r="C149">
            <v>19.986999999999998</v>
          </cell>
          <cell r="D149">
            <v>29.673999999999999</v>
          </cell>
          <cell r="E149">
            <v>392.49799999999999</v>
          </cell>
          <cell r="F149">
            <v>317.10399999999998</v>
          </cell>
          <cell r="G149">
            <v>290.09699999999998</v>
          </cell>
          <cell r="H149">
            <v>960.23438299999998</v>
          </cell>
          <cell r="I149">
            <v>1153.906982</v>
          </cell>
          <cell r="J149">
            <v>1320.9290000000001</v>
          </cell>
          <cell r="K149">
            <v>1400.829</v>
          </cell>
        </row>
        <row r="150">
          <cell r="A150" t="str">
            <v xml:space="preserve">   % of parent comp</v>
          </cell>
          <cell r="C150" t="e">
            <v>#REF!</v>
          </cell>
          <cell r="D150" t="e">
            <v>#REF!</v>
          </cell>
          <cell r="E150" t="e">
            <v>#REF!</v>
          </cell>
          <cell r="F150" t="e">
            <v>#REF!</v>
          </cell>
          <cell r="G150" t="e">
            <v>#REF!</v>
          </cell>
          <cell r="H150" t="e">
            <v>#REF!</v>
          </cell>
          <cell r="I150" t="e">
            <v>#REF!</v>
          </cell>
          <cell r="J150" t="e">
            <v>#REF!</v>
          </cell>
          <cell r="K150" t="e">
            <v>#REF!</v>
          </cell>
        </row>
        <row r="151">
          <cell r="A151" t="str">
            <v>Total liabilities</v>
          </cell>
          <cell r="C151">
            <v>7.63</v>
          </cell>
          <cell r="D151">
            <v>9.7949999999999999</v>
          </cell>
          <cell r="E151">
            <v>370.96</v>
          </cell>
          <cell r="F151">
            <v>311.14699999999999</v>
          </cell>
          <cell r="G151">
            <v>211.28299999999999</v>
          </cell>
          <cell r="H151">
            <v>876.55106899999998</v>
          </cell>
          <cell r="I151">
            <v>1051.682816</v>
          </cell>
          <cell r="J151">
            <v>1201.5820000000001</v>
          </cell>
          <cell r="K151">
            <v>1251.895</v>
          </cell>
        </row>
        <row r="152">
          <cell r="A152" t="str">
            <v xml:space="preserve">   % of parent comp</v>
          </cell>
          <cell r="C152" t="e">
            <v>#REF!</v>
          </cell>
          <cell r="D152" t="e">
            <v>#REF!</v>
          </cell>
          <cell r="E152" t="e">
            <v>#REF!</v>
          </cell>
          <cell r="F152" t="e">
            <v>#REF!</v>
          </cell>
          <cell r="G152" t="e">
            <v>#REF!</v>
          </cell>
          <cell r="H152" t="e">
            <v>#REF!</v>
          </cell>
          <cell r="I152" t="e">
            <v>#REF!</v>
          </cell>
          <cell r="J152" t="e">
            <v>#REF!</v>
          </cell>
          <cell r="K152" t="e">
            <v>#REF!</v>
          </cell>
        </row>
        <row r="153">
          <cell r="A153" t="str">
            <v>Total shareholders' equity</v>
          </cell>
          <cell r="C153">
            <v>12.356999999999999</v>
          </cell>
          <cell r="D153">
            <v>19.879000000000001</v>
          </cell>
          <cell r="E153">
            <v>21.538</v>
          </cell>
          <cell r="F153">
            <v>5.9569999999999999</v>
          </cell>
          <cell r="G153">
            <v>78.813999999999993</v>
          </cell>
          <cell r="H153">
            <v>83.683312999999998</v>
          </cell>
          <cell r="I153">
            <v>102.224166</v>
          </cell>
          <cell r="J153">
            <v>119.34699999999999</v>
          </cell>
          <cell r="K153">
            <v>148.934</v>
          </cell>
        </row>
        <row r="154">
          <cell r="A154" t="str">
            <v xml:space="preserve">   % of parent comp</v>
          </cell>
          <cell r="C154" t="e">
            <v>#REF!</v>
          </cell>
          <cell r="D154" t="e">
            <v>#REF!</v>
          </cell>
          <cell r="E154" t="e">
            <v>#REF!</v>
          </cell>
          <cell r="F154" t="e">
            <v>#REF!</v>
          </cell>
          <cell r="G154" t="e">
            <v>#REF!</v>
          </cell>
          <cell r="H154" t="e">
            <v>#REF!</v>
          </cell>
          <cell r="I154" t="e">
            <v>#REF!</v>
          </cell>
          <cell r="J154" t="e">
            <v>#REF!</v>
          </cell>
          <cell r="K154" t="e">
            <v>#REF!</v>
          </cell>
        </row>
        <row r="156">
          <cell r="A156" t="str">
            <v>LG CARD</v>
          </cell>
          <cell r="I156" t="str">
            <v>O/S Shrs</v>
          </cell>
          <cell r="J156">
            <v>125.36940300000001</v>
          </cell>
          <cell r="L156" t="str">
            <v>BV as of June 06</v>
          </cell>
        </row>
        <row r="157">
          <cell r="A157" t="str">
            <v xml:space="preserve">   % ownership</v>
          </cell>
          <cell r="H157">
            <v>0.85699999999999987</v>
          </cell>
          <cell r="I157" t="str">
            <v>Holdings</v>
          </cell>
          <cell r="J157">
            <v>107.44157837099999</v>
          </cell>
          <cell r="L157">
            <v>360.28160000000003</v>
          </cell>
        </row>
        <row r="158">
          <cell r="A158" t="str">
            <v>Balance sheet (Reported)</v>
          </cell>
        </row>
        <row r="159">
          <cell r="A159" t="str">
            <v>Total assets</v>
          </cell>
          <cell r="H159">
            <v>19425.709443093001</v>
          </cell>
          <cell r="I159">
            <v>10765.557619648</v>
          </cell>
          <cell r="J159">
            <v>8217.358097024</v>
          </cell>
          <cell r="K159">
            <v>9084.2337239293047</v>
          </cell>
          <cell r="L159">
            <v>9645.4817304675944</v>
          </cell>
          <cell r="M159">
            <v>10279.386422697202</v>
          </cell>
          <cell r="N159">
            <v>10921.808845689473</v>
          </cell>
          <cell r="O159">
            <v>11604.701841452086</v>
          </cell>
          <cell r="P159">
            <v>12330.631652978911</v>
          </cell>
          <cell r="Q159">
            <v>13102.328111846602</v>
          </cell>
          <cell r="AD159">
            <v>19425.709443093001</v>
          </cell>
          <cell r="AE159">
            <v>20572.790378876001</v>
          </cell>
          <cell r="AF159">
            <v>17823.092566519928</v>
          </cell>
          <cell r="AG159">
            <v>15802.597101133</v>
          </cell>
          <cell r="AH159">
            <v>10765.557619648</v>
          </cell>
          <cell r="AI159">
            <v>12129.43586263</v>
          </cell>
          <cell r="AJ159">
            <v>10952.712550952328</v>
          </cell>
          <cell r="AK159">
            <v>9950.2843554999999</v>
          </cell>
          <cell r="AL159">
            <v>8217.358097024</v>
          </cell>
          <cell r="AM159">
            <v>8454.1806877350009</v>
          </cell>
          <cell r="AN159">
            <v>8677.3351910402507</v>
          </cell>
          <cell r="AO159">
            <v>8717.4559219418243</v>
          </cell>
          <cell r="AP159">
            <v>9084.2337239293047</v>
          </cell>
          <cell r="AQ159">
            <v>9515.9031037324094</v>
          </cell>
          <cell r="AR159">
            <v>9382.089956343485</v>
          </cell>
          <cell r="AS159">
            <v>9851.1141169623425</v>
          </cell>
          <cell r="AT159">
            <v>9645.4817304675944</v>
          </cell>
          <cell r="AU159">
            <v>9868.3730752840002</v>
          </cell>
          <cell r="AV159">
            <v>9782.4861796053283</v>
          </cell>
          <cell r="AW159">
            <v>10030.936301151265</v>
          </cell>
          <cell r="AX159">
            <v>10279.386422697202</v>
          </cell>
          <cell r="AY159">
            <v>10439.992028445269</v>
          </cell>
          <cell r="AZ159">
            <v>10439.992028445269</v>
          </cell>
          <cell r="BA159">
            <v>10680.900437067372</v>
          </cell>
          <cell r="BB159">
            <v>10921.808845689473</v>
          </cell>
          <cell r="BC159">
            <v>11092.532094630125</v>
          </cell>
          <cell r="BD159">
            <v>11092.532094630127</v>
          </cell>
          <cell r="BE159">
            <v>11348.616968041108</v>
          </cell>
          <cell r="BF159">
            <v>11604.701841452086</v>
          </cell>
          <cell r="BG159">
            <v>11786.184294333792</v>
          </cell>
          <cell r="BH159">
            <v>11786.184294333792</v>
          </cell>
          <cell r="BI159">
            <v>12058.407973656351</v>
          </cell>
          <cell r="BJ159">
            <v>12330.631652978911</v>
          </cell>
          <cell r="BK159">
            <v>12523.555767695834</v>
          </cell>
          <cell r="BL159">
            <v>12523.555767695834</v>
          </cell>
          <cell r="BM159">
            <v>12812.941939771219</v>
          </cell>
          <cell r="BN159">
            <v>13102.328111846602</v>
          </cell>
        </row>
        <row r="160">
          <cell r="A160" t="str">
            <v xml:space="preserve">   Interest earning assets</v>
          </cell>
          <cell r="H160">
            <v>14680.647696916001</v>
          </cell>
          <cell r="I160">
            <v>12343.111356021</v>
          </cell>
          <cell r="J160">
            <v>7944.3332686909998</v>
          </cell>
          <cell r="K160">
            <v>8295.4130061840006</v>
          </cell>
          <cell r="L160">
            <v>9053.6907223479993</v>
          </cell>
          <cell r="M160">
            <v>9642.1806193006196</v>
          </cell>
          <cell r="N160">
            <v>10268.922359555161</v>
          </cell>
          <cell r="O160">
            <v>10936.402312926244</v>
          </cell>
          <cell r="P160">
            <v>11647.26846326645</v>
          </cell>
          <cell r="Q160">
            <v>12404.340913378768</v>
          </cell>
          <cell r="AD160">
            <v>14680.647696916001</v>
          </cell>
          <cell r="AE160">
            <v>14237.998182197</v>
          </cell>
          <cell r="AF160">
            <v>11653.273587998998</v>
          </cell>
          <cell r="AG160">
            <v>9926.4476954889979</v>
          </cell>
          <cell r="AH160">
            <v>12343.111356021</v>
          </cell>
          <cell r="AI160">
            <v>11982.908541015999</v>
          </cell>
          <cell r="AJ160">
            <v>10390.551977382001</v>
          </cell>
          <cell r="AK160">
            <v>9904.2797666099996</v>
          </cell>
          <cell r="AL160">
            <v>7944.3332686909998</v>
          </cell>
          <cell r="AM160">
            <v>7860.5700094140002</v>
          </cell>
          <cell r="AN160">
            <v>8499.440444934</v>
          </cell>
          <cell r="AO160">
            <v>8359.9178914820004</v>
          </cell>
          <cell r="AP160">
            <v>8295.4130061840006</v>
          </cell>
          <cell r="AQ160">
            <v>8669.5813392279997</v>
          </cell>
          <cell r="AR160">
            <v>8919.4556621419997</v>
          </cell>
          <cell r="AS160">
            <v>9082.7818368459994</v>
          </cell>
          <cell r="AT160">
            <v>9053.6907223479993</v>
          </cell>
          <cell r="AU160">
            <v>8889.2598809390001</v>
          </cell>
          <cell r="AV160">
            <v>9304.6643018018731</v>
          </cell>
          <cell r="AW160">
            <v>9473.4224605512463</v>
          </cell>
          <cell r="AX160">
            <v>9642.1806193006196</v>
          </cell>
          <cell r="AY160">
            <v>9798.8660543642545</v>
          </cell>
          <cell r="AZ160">
            <v>9798.8660543642545</v>
          </cell>
          <cell r="BA160">
            <v>10033.894206959707</v>
          </cell>
          <cell r="BB160">
            <v>10268.922359555161</v>
          </cell>
          <cell r="BC160">
            <v>10435.792347897932</v>
          </cell>
          <cell r="BD160">
            <v>10435.792347897932</v>
          </cell>
          <cell r="BE160">
            <v>10686.097330412089</v>
          </cell>
          <cell r="BF160">
            <v>10936.402312926244</v>
          </cell>
          <cell r="BG160">
            <v>11114.118850511295</v>
          </cell>
          <cell r="BH160">
            <v>11114.118850511295</v>
          </cell>
          <cell r="BI160">
            <v>11380.693656888872</v>
          </cell>
          <cell r="BJ160">
            <v>11647.26846326645</v>
          </cell>
          <cell r="BK160">
            <v>11836.536575794529</v>
          </cell>
          <cell r="BL160">
            <v>11836.536575794529</v>
          </cell>
          <cell r="BM160">
            <v>12120.438744586649</v>
          </cell>
          <cell r="BN160">
            <v>12404.340913378768</v>
          </cell>
        </row>
        <row r="161">
          <cell r="A161" t="str">
            <v xml:space="preserve">   LLR</v>
          </cell>
          <cell r="H161">
            <v>2278.197090484</v>
          </cell>
          <cell r="I161">
            <v>5022.842407227</v>
          </cell>
          <cell r="J161">
            <v>2324.3275268460002</v>
          </cell>
          <cell r="K161">
            <v>1195.924789046695</v>
          </cell>
          <cell r="L161">
            <v>1042.3483241374099</v>
          </cell>
          <cell r="M161">
            <v>1078.6404954732729</v>
          </cell>
          <cell r="N161">
            <v>1148.7521276790355</v>
          </cell>
          <cell r="O161">
            <v>1223.4210159781726</v>
          </cell>
          <cell r="P161">
            <v>1302.943382016754</v>
          </cell>
          <cell r="Q161">
            <v>1387.634701847843</v>
          </cell>
          <cell r="AD161">
            <v>2278.197090484</v>
          </cell>
          <cell r="AE161">
            <v>2522.8298856689999</v>
          </cell>
          <cell r="AF161">
            <v>2019.277092735</v>
          </cell>
          <cell r="AG161">
            <v>2088.4149246880002</v>
          </cell>
          <cell r="AH161">
            <v>5022.842407227</v>
          </cell>
          <cell r="AI161">
            <v>4280.200485286</v>
          </cell>
          <cell r="AJ161">
            <v>3766.2418246218622</v>
          </cell>
          <cell r="AK161">
            <v>3358.5596008490002</v>
          </cell>
          <cell r="AL161">
            <v>2324.3275268460002</v>
          </cell>
          <cell r="AM161">
            <v>1718.4799940959999</v>
          </cell>
          <cell r="AN161">
            <v>1475.91671779175</v>
          </cell>
          <cell r="AO161">
            <v>1298.3521681681768</v>
          </cell>
          <cell r="AP161">
            <v>1195.924789046695</v>
          </cell>
          <cell r="AQ161">
            <v>1061.9110909625938</v>
          </cell>
          <cell r="AR161">
            <v>1084.1693792235167</v>
          </cell>
          <cell r="AS161">
            <v>1074.5789342666601</v>
          </cell>
          <cell r="AT161">
            <v>1042.3483241374099</v>
          </cell>
          <cell r="AU161">
            <v>915.149902344</v>
          </cell>
          <cell r="AV161">
            <v>1096.8451885138343</v>
          </cell>
          <cell r="AW161">
            <v>1087.7428419935536</v>
          </cell>
          <cell r="AX161">
            <v>1078.6404954732729</v>
          </cell>
          <cell r="AY161">
            <v>1096.1684035247135</v>
          </cell>
          <cell r="AZ161">
            <v>1096.1684035247135</v>
          </cell>
          <cell r="BA161">
            <v>1122.4602656018747</v>
          </cell>
          <cell r="BB161">
            <v>1148.7521276790355</v>
          </cell>
          <cell r="BC161">
            <v>1167.4193497538199</v>
          </cell>
          <cell r="BD161">
            <v>1167.4193497538197</v>
          </cell>
          <cell r="BE161">
            <v>1195.4201828659961</v>
          </cell>
          <cell r="BF161">
            <v>1223.4210159781726</v>
          </cell>
          <cell r="BG161">
            <v>1243.3016074878178</v>
          </cell>
          <cell r="BH161">
            <v>1243.301607487818</v>
          </cell>
          <cell r="BI161">
            <v>1273.122494752286</v>
          </cell>
          <cell r="BJ161">
            <v>1302.943382016754</v>
          </cell>
          <cell r="BK161">
            <v>1324.1162119745263</v>
          </cell>
          <cell r="BL161">
            <v>1324.1162119745261</v>
          </cell>
          <cell r="BM161">
            <v>1355.8754569111845</v>
          </cell>
          <cell r="BN161">
            <v>1387.634701847843</v>
          </cell>
        </row>
        <row r="162">
          <cell r="A162" t="str">
            <v xml:space="preserve">   Other assets</v>
          </cell>
          <cell r="H162">
            <v>7023.2588366609998</v>
          </cell>
          <cell r="I162">
            <v>3445.288670854</v>
          </cell>
          <cell r="J162">
            <v>2597.3523551790004</v>
          </cell>
          <cell r="K162">
            <v>1984.7455067919991</v>
          </cell>
          <cell r="L162">
            <v>1634.139332257005</v>
          </cell>
          <cell r="M162">
            <v>1715.8462988698552</v>
          </cell>
          <cell r="N162">
            <v>1801.638613813348</v>
          </cell>
          <cell r="O162">
            <v>1891.7205445040154</v>
          </cell>
          <cell r="P162">
            <v>1986.3065717292163</v>
          </cell>
          <cell r="Q162">
            <v>2085.6219003156771</v>
          </cell>
          <cell r="AD162">
            <v>7023.2588366609998</v>
          </cell>
          <cell r="AE162">
            <v>8857.6220823480016</v>
          </cell>
          <cell r="AF162">
            <v>8189.0960712559308</v>
          </cell>
          <cell r="AG162">
            <v>7964.564330332003</v>
          </cell>
          <cell r="AH162">
            <v>3445.288670854</v>
          </cell>
          <cell r="AI162">
            <v>4426.7278069000013</v>
          </cell>
          <cell r="AJ162">
            <v>4328.4023981921891</v>
          </cell>
          <cell r="AK162">
            <v>3404.5641897390005</v>
          </cell>
          <cell r="AL162">
            <v>2597.3523551790004</v>
          </cell>
          <cell r="AM162">
            <v>2312.0906724170009</v>
          </cell>
          <cell r="AN162">
            <v>1653.8114638980007</v>
          </cell>
          <cell r="AO162">
            <v>1655.8901986280007</v>
          </cell>
          <cell r="AP162">
            <v>1984.7455067919991</v>
          </cell>
          <cell r="AQ162">
            <v>1908.2328554670034</v>
          </cell>
          <cell r="AR162">
            <v>1546.803673425002</v>
          </cell>
          <cell r="AS162">
            <v>1842.9112143830032</v>
          </cell>
          <cell r="AT162">
            <v>1634.139332257005</v>
          </cell>
          <cell r="AU162">
            <v>1894.2630966890001</v>
          </cell>
          <cell r="AV162">
            <v>1574.6670663172899</v>
          </cell>
          <cell r="AW162">
            <v>1645.2566825935719</v>
          </cell>
          <cell r="AX162">
            <v>1715.8462988698552</v>
          </cell>
          <cell r="AY162">
            <v>1737.2943776057291</v>
          </cell>
          <cell r="AZ162">
            <v>1737.2943776057291</v>
          </cell>
          <cell r="BA162">
            <v>1769.4664957095392</v>
          </cell>
          <cell r="BB162">
            <v>1801.638613813348</v>
          </cell>
          <cell r="BC162">
            <v>1824.1590964860134</v>
          </cell>
          <cell r="BD162">
            <v>1824.1590964860152</v>
          </cell>
          <cell r="BE162">
            <v>1857.9398204950157</v>
          </cell>
          <cell r="BF162">
            <v>1891.7205445040154</v>
          </cell>
          <cell r="BG162">
            <v>1915.3670513103152</v>
          </cell>
          <cell r="BH162">
            <v>1915.3670513103152</v>
          </cell>
          <cell r="BI162">
            <v>1950.8368115197645</v>
          </cell>
          <cell r="BJ162">
            <v>1986.3065717292163</v>
          </cell>
          <cell r="BK162">
            <v>2011.1354038758309</v>
          </cell>
          <cell r="BL162">
            <v>2011.1354038758309</v>
          </cell>
          <cell r="BM162">
            <v>2048.3786520957547</v>
          </cell>
          <cell r="BN162">
            <v>2085.6219003156771</v>
          </cell>
        </row>
        <row r="163">
          <cell r="A163" t="str">
            <v>Total liabilities</v>
          </cell>
          <cell r="H163">
            <v>17650.999812833001</v>
          </cell>
          <cell r="I163">
            <v>13978.745060193</v>
          </cell>
          <cell r="J163">
            <v>8787.1056658929992</v>
          </cell>
          <cell r="K163">
            <v>7277.7093378500003</v>
          </cell>
          <cell r="L163">
            <v>6624.9121166320001</v>
          </cell>
          <cell r="M163">
            <v>6088.736016965644</v>
          </cell>
          <cell r="N163">
            <v>5550.6085041349452</v>
          </cell>
          <cell r="O163">
            <v>5325.4618409270579</v>
          </cell>
          <cell r="P163">
            <v>5158.718818481344</v>
          </cell>
          <cell r="Q163">
            <v>5058.9434231833447</v>
          </cell>
          <cell r="AD163">
            <v>17650.999812833001</v>
          </cell>
          <cell r="AE163">
            <v>19199.939171094</v>
          </cell>
          <cell r="AF163">
            <v>16437.980328497</v>
          </cell>
          <cell r="AG163">
            <v>14671.190648964999</v>
          </cell>
          <cell r="AH163">
            <v>13978.745060193</v>
          </cell>
          <cell r="AI163">
            <v>12423.565754523999</v>
          </cell>
          <cell r="AJ163">
            <v>11784.193760699811</v>
          </cell>
          <cell r="AK163">
            <v>10841.57304420093</v>
          </cell>
          <cell r="AL163">
            <v>8787.1056658929992</v>
          </cell>
          <cell r="AM163">
            <v>7728.1017176309997</v>
          </cell>
          <cell r="AN163">
            <v>7468.2801931289996</v>
          </cell>
          <cell r="AO163">
            <v>7140.471698789207</v>
          </cell>
          <cell r="AP163">
            <v>7277.7093378500003</v>
          </cell>
          <cell r="AQ163">
            <v>7348.9114591369998</v>
          </cell>
          <cell r="AR163">
            <v>6923.5451695385</v>
          </cell>
          <cell r="AS163">
            <v>7081.7263953251504</v>
          </cell>
          <cell r="AT163">
            <v>6624.9121166320001</v>
          </cell>
          <cell r="AU163">
            <v>5985.5677121480003</v>
          </cell>
          <cell r="AV163">
            <v>5608.3306992873531</v>
          </cell>
          <cell r="AW163">
            <v>5563.0905420675235</v>
          </cell>
          <cell r="AX163">
            <v>6091.899736322719</v>
          </cell>
          <cell r="AY163">
            <v>5960.9095079225126</v>
          </cell>
          <cell r="AZ163">
            <v>5666.952573902593</v>
          </cell>
          <cell r="BA163">
            <v>5611.5429486331304</v>
          </cell>
          <cell r="BB163">
            <v>5553.7722234920202</v>
          </cell>
          <cell r="BC163">
            <v>5468.3038981449317</v>
          </cell>
          <cell r="BD163">
            <v>5249.2182433830976</v>
          </cell>
          <cell r="BE163">
            <v>5284.4577378976082</v>
          </cell>
          <cell r="BF163">
            <v>5328.6255602841329</v>
          </cell>
          <cell r="BG163">
            <v>5289.6178231746217</v>
          </cell>
          <cell r="BH163">
            <v>5067.3422875154592</v>
          </cell>
          <cell r="BI163">
            <v>5115.5050855109102</v>
          </cell>
          <cell r="BJ163">
            <v>5161.8825378384181</v>
          </cell>
          <cell r="BK163">
            <v>5134.3164625641239</v>
          </cell>
          <cell r="BL163">
            <v>4912.0409269049615</v>
          </cell>
          <cell r="BM163">
            <v>4977.3662176532389</v>
          </cell>
          <cell r="BN163">
            <v>5062.107142540418</v>
          </cell>
        </row>
        <row r="164">
          <cell r="A164" t="str">
            <v xml:space="preserve">   Interest bearing liabilities</v>
          </cell>
          <cell r="H164">
            <v>15431.588687936999</v>
          </cell>
          <cell r="I164">
            <v>12436.375434269999</v>
          </cell>
          <cell r="J164">
            <v>7741.8698959120002</v>
          </cell>
          <cell r="K164">
            <v>6073.6267917449995</v>
          </cell>
          <cell r="L164">
            <v>5136.2042644860003</v>
          </cell>
          <cell r="M164">
            <v>4525.5927722123442</v>
          </cell>
          <cell r="N164">
            <v>3909.3080971439804</v>
          </cell>
          <cell r="O164">
            <v>3602.0964135865452</v>
          </cell>
          <cell r="P164">
            <v>3349.1851197738051</v>
          </cell>
          <cell r="Q164">
            <v>3158.933039540429</v>
          </cell>
          <cell r="AD164">
            <v>15431.588687936999</v>
          </cell>
          <cell r="AE164">
            <v>16825.921807940998</v>
          </cell>
          <cell r="AF164">
            <v>14390.429907538</v>
          </cell>
          <cell r="AG164">
            <v>12645.649348079</v>
          </cell>
          <cell r="AH164">
            <v>12436.375434269999</v>
          </cell>
          <cell r="AI164">
            <v>11131.660050217999</v>
          </cell>
          <cell r="AJ164">
            <v>10485.684456307999</v>
          </cell>
          <cell r="AK164">
            <v>9550.5312251969299</v>
          </cell>
          <cell r="AL164">
            <v>7741.8698959120002</v>
          </cell>
          <cell r="AM164">
            <v>6519.9840691030013</v>
          </cell>
          <cell r="AN164">
            <v>6474.3224769599892</v>
          </cell>
          <cell r="AO164">
            <v>6125.9806272919623</v>
          </cell>
          <cell r="AP164">
            <v>6073.6267917449995</v>
          </cell>
          <cell r="AQ164">
            <v>5989.1297374360001</v>
          </cell>
          <cell r="AR164">
            <v>5620.5320697349998</v>
          </cell>
          <cell r="AS164">
            <v>5575.3522794759992</v>
          </cell>
          <cell r="AT164">
            <v>5136.2042644860003</v>
          </cell>
          <cell r="AU164">
            <v>4490.7603060679994</v>
          </cell>
          <cell r="AV164">
            <v>5147.8150865341149</v>
          </cell>
          <cell r="AW164">
            <v>4836.7039293732296</v>
          </cell>
          <cell r="AX164">
            <v>4525.5927722123442</v>
          </cell>
          <cell r="AY164">
            <v>4371.5216034452533</v>
          </cell>
          <cell r="AZ164">
            <v>4371.5216034452533</v>
          </cell>
          <cell r="BA164">
            <v>4140.4148502946173</v>
          </cell>
          <cell r="BB164">
            <v>3909.3080971439804</v>
          </cell>
          <cell r="BC164">
            <v>3832.5051762546218</v>
          </cell>
          <cell r="BD164">
            <v>3832.5051762546213</v>
          </cell>
          <cell r="BE164">
            <v>3717.300794920583</v>
          </cell>
          <cell r="BF164">
            <v>3602.0964135865452</v>
          </cell>
          <cell r="BG164">
            <v>3538.8685901333602</v>
          </cell>
          <cell r="BH164">
            <v>3538.8685901333602</v>
          </cell>
          <cell r="BI164">
            <v>3444.0268549535826</v>
          </cell>
          <cell r="BJ164">
            <v>3349.1851197738051</v>
          </cell>
          <cell r="BK164">
            <v>3301.622099715461</v>
          </cell>
          <cell r="BL164">
            <v>3301.622099715461</v>
          </cell>
          <cell r="BM164">
            <v>3230.277569627945</v>
          </cell>
          <cell r="BN164">
            <v>3158.933039540429</v>
          </cell>
        </row>
        <row r="165">
          <cell r="A165" t="str">
            <v xml:space="preserve">   Other liabilities</v>
          </cell>
          <cell r="H165">
            <v>2219.4111248960016</v>
          </cell>
          <cell r="I165">
            <v>1542.3696259230001</v>
          </cell>
          <cell r="J165">
            <v>1045.2357699809991</v>
          </cell>
          <cell r="K165">
            <v>1204.0825461050008</v>
          </cell>
          <cell r="L165">
            <v>1488.7078521459998</v>
          </cell>
          <cell r="M165">
            <v>1563.1432447533</v>
          </cell>
          <cell r="N165">
            <v>1641.3004069909648</v>
          </cell>
          <cell r="O165">
            <v>1723.365427340513</v>
          </cell>
          <cell r="P165">
            <v>1809.5336987075386</v>
          </cell>
          <cell r="Q165">
            <v>1900.0103836429157</v>
          </cell>
          <cell r="AD165">
            <v>2219.4111248960016</v>
          </cell>
          <cell r="AE165">
            <v>2374.0173631530015</v>
          </cell>
          <cell r="AF165">
            <v>2047.5504209589999</v>
          </cell>
          <cell r="AG165">
            <v>2025.5413008859996</v>
          </cell>
          <cell r="AH165">
            <v>1542.3696259230001</v>
          </cell>
          <cell r="AI165">
            <v>1291.9057043060002</v>
          </cell>
          <cell r="AJ165">
            <v>1298.5093043918114</v>
          </cell>
          <cell r="AK165">
            <v>1291.041819004</v>
          </cell>
          <cell r="AL165">
            <v>1045.2357699809991</v>
          </cell>
          <cell r="AM165">
            <v>1208.1176485279984</v>
          </cell>
          <cell r="AN165">
            <v>993.95771616901038</v>
          </cell>
          <cell r="AO165">
            <v>1014.4910714972448</v>
          </cell>
          <cell r="AP165">
            <v>1204.0825461050008</v>
          </cell>
          <cell r="AQ165">
            <v>1359.7817217009997</v>
          </cell>
          <cell r="AR165">
            <v>1303.0130998035002</v>
          </cell>
          <cell r="AS165">
            <v>1506.3741158491512</v>
          </cell>
          <cell r="AT165">
            <v>1488.7078521459998</v>
          </cell>
          <cell r="AU165">
            <v>1494.8074060800009</v>
          </cell>
          <cell r="AV165">
            <v>460.5156127532382</v>
          </cell>
          <cell r="AW165">
            <v>726.38661269429394</v>
          </cell>
          <cell r="AX165">
            <v>1563.1432447533</v>
          </cell>
          <cell r="AY165">
            <v>1589.3879044772593</v>
          </cell>
          <cell r="AZ165">
            <v>1295.4309704573398</v>
          </cell>
          <cell r="BA165">
            <v>1471.1280983385132</v>
          </cell>
          <cell r="BB165">
            <v>1641.3004069909648</v>
          </cell>
          <cell r="BC165">
            <v>1635.7987218903099</v>
          </cell>
          <cell r="BD165">
            <v>1416.7130671284763</v>
          </cell>
          <cell r="BE165">
            <v>1567.1569429770252</v>
          </cell>
          <cell r="BF165">
            <v>1723.365427340513</v>
          </cell>
          <cell r="BG165">
            <v>1750.7492330412615</v>
          </cell>
          <cell r="BH165">
            <v>1528.4736973820991</v>
          </cell>
          <cell r="BI165">
            <v>1671.4782305573276</v>
          </cell>
          <cell r="BJ165">
            <v>1809.5336987075386</v>
          </cell>
          <cell r="BK165">
            <v>1832.6943628486629</v>
          </cell>
          <cell r="BL165">
            <v>1610.4188271895005</v>
          </cell>
          <cell r="BM165">
            <v>1747.0886480252939</v>
          </cell>
          <cell r="BN165">
            <v>1900.0103836429157</v>
          </cell>
        </row>
        <row r="166">
          <cell r="A166" t="str">
            <v>Total shareholders' equity</v>
          </cell>
          <cell r="H166">
            <v>1774.7096302599998</v>
          </cell>
          <cell r="I166">
            <v>-3213.1874405450003</v>
          </cell>
          <cell r="J166">
            <v>-569.74756886900013</v>
          </cell>
          <cell r="K166">
            <v>1806.5243860790001</v>
          </cell>
          <cell r="L166">
            <v>3020.569613836075</v>
          </cell>
          <cell r="M166">
            <v>4190.6504057315578</v>
          </cell>
          <cell r="N166">
            <v>5371.2003415545278</v>
          </cell>
          <cell r="O166">
            <v>6279.2400005250283</v>
          </cell>
          <cell r="P166">
            <v>7171.912834497567</v>
          </cell>
          <cell r="Q166">
            <v>8043.3846886632573</v>
          </cell>
          <cell r="AD166">
            <v>1774.7096302599998</v>
          </cell>
          <cell r="AE166">
            <v>1372.851207737586</v>
          </cell>
          <cell r="AF166">
            <v>1385.1122380229299</v>
          </cell>
          <cell r="AG166">
            <v>1131.406452168</v>
          </cell>
          <cell r="AH166">
            <v>-3213.1874405450003</v>
          </cell>
          <cell r="AI166">
            <v>-294.12989189399968</v>
          </cell>
          <cell r="AJ166">
            <v>-831.48120974748281</v>
          </cell>
          <cell r="AK166">
            <v>-891.2886887009297</v>
          </cell>
          <cell r="AL166">
            <v>-569.74756886900013</v>
          </cell>
          <cell r="AM166">
            <v>726.07897010399995</v>
          </cell>
          <cell r="AN166">
            <v>1209.05499791125</v>
          </cell>
          <cell r="AO166">
            <v>1576.9842231526156</v>
          </cell>
          <cell r="AP166">
            <v>1806.5243860790001</v>
          </cell>
          <cell r="AQ166">
            <v>2166.9916445950003</v>
          </cell>
          <cell r="AR166">
            <v>2458.5447868049846</v>
          </cell>
          <cell r="AS166">
            <v>2769.3877216368501</v>
          </cell>
          <cell r="AT166">
            <v>3020.569613836075</v>
          </cell>
          <cell r="AU166">
            <v>3882.8053631360003</v>
          </cell>
          <cell r="AV166">
            <v>4174.1554803179752</v>
          </cell>
          <cell r="AW166">
            <v>4467.8457590837415</v>
          </cell>
          <cell r="AX166">
            <v>4187.4866863744828</v>
          </cell>
          <cell r="AY166">
            <v>4479.0825205227566</v>
          </cell>
          <cell r="AZ166">
            <v>4773.0394545426761</v>
          </cell>
          <cell r="BA166">
            <v>5069.3574884342415</v>
          </cell>
          <cell r="BB166">
            <v>5368.0366221974527</v>
          </cell>
          <cell r="BC166">
            <v>5624.2281964851936</v>
          </cell>
          <cell r="BD166">
            <v>5843.3138512470296</v>
          </cell>
          <cell r="BE166">
            <v>6064.1592301434994</v>
          </cell>
          <cell r="BF166">
            <v>6276.0762811679533</v>
          </cell>
          <cell r="BG166">
            <v>6496.5664711591708</v>
          </cell>
          <cell r="BH166">
            <v>6718.8420068183332</v>
          </cell>
          <cell r="BI166">
            <v>6942.9028881454406</v>
          </cell>
          <cell r="BJ166">
            <v>7168.7491151404929</v>
          </cell>
          <cell r="BK166">
            <v>7389.2393051317104</v>
          </cell>
          <cell r="BL166">
            <v>7611.5148407908728</v>
          </cell>
          <cell r="BM166">
            <v>7835.5757221179801</v>
          </cell>
          <cell r="BN166">
            <v>8040.2209693061841</v>
          </cell>
        </row>
        <row r="167">
          <cell r="A167" t="str">
            <v xml:space="preserve">   Paid-in Capital</v>
          </cell>
          <cell r="H167">
            <v>370</v>
          </cell>
          <cell r="I167">
            <v>785.98911999999996</v>
          </cell>
          <cell r="J167">
            <v>2585.58961</v>
          </cell>
          <cell r="K167">
            <v>626.84701500000006</v>
          </cell>
          <cell r="L167">
            <v>626.84701500000006</v>
          </cell>
          <cell r="M167">
            <v>626.84701500000006</v>
          </cell>
          <cell r="N167">
            <v>626.84701500000006</v>
          </cell>
          <cell r="O167">
            <v>626.84701500000006</v>
          </cell>
          <cell r="P167">
            <v>626.84701500000006</v>
          </cell>
          <cell r="Q167">
            <v>626.84701500000006</v>
          </cell>
          <cell r="AD167">
            <v>370</v>
          </cell>
          <cell r="AE167">
            <v>370</v>
          </cell>
          <cell r="AF167">
            <v>595</v>
          </cell>
          <cell r="AG167">
            <v>595</v>
          </cell>
          <cell r="AH167">
            <v>785.98911999999996</v>
          </cell>
          <cell r="AI167">
            <v>1739.88912</v>
          </cell>
          <cell r="AJ167">
            <v>40.08961</v>
          </cell>
          <cell r="AK167">
            <v>2585.58961</v>
          </cell>
          <cell r="AL167">
            <v>2585.58961</v>
          </cell>
          <cell r="AM167">
            <v>626.84701500000006</v>
          </cell>
          <cell r="AN167">
            <v>626.84701500000006</v>
          </cell>
          <cell r="AO167">
            <v>626.84701500000006</v>
          </cell>
          <cell r="AP167">
            <v>626.84701500000006</v>
          </cell>
          <cell r="AQ167">
            <v>626.84701500000006</v>
          </cell>
          <cell r="AR167">
            <v>626.84701500000006</v>
          </cell>
          <cell r="AS167">
            <v>626.84701500000006</v>
          </cell>
          <cell r="AT167">
            <v>626.84701500000006</v>
          </cell>
          <cell r="AU167">
            <v>626.84701500000006</v>
          </cell>
          <cell r="AV167">
            <v>626.84701500000006</v>
          </cell>
          <cell r="AW167">
            <v>626.84701500000006</v>
          </cell>
          <cell r="AX167">
            <v>626.84701500000006</v>
          </cell>
          <cell r="AY167">
            <v>626.84701500000006</v>
          </cell>
          <cell r="AZ167">
            <v>626.84701500000006</v>
          </cell>
          <cell r="BA167">
            <v>626.84701500000006</v>
          </cell>
          <cell r="BB167">
            <v>626.84701500000006</v>
          </cell>
          <cell r="BC167">
            <v>626.84701500000006</v>
          </cell>
          <cell r="BD167">
            <v>626.84701500000006</v>
          </cell>
          <cell r="BE167">
            <v>626.84701500000006</v>
          </cell>
          <cell r="BF167">
            <v>626.84701500000006</v>
          </cell>
          <cell r="BG167">
            <v>626.84701500000006</v>
          </cell>
          <cell r="BH167">
            <v>626.84701500000006</v>
          </cell>
          <cell r="BI167">
            <v>626.84701500000006</v>
          </cell>
          <cell r="BJ167">
            <v>626.84701500000006</v>
          </cell>
          <cell r="BK167">
            <v>626.84701500000006</v>
          </cell>
          <cell r="BL167">
            <v>626.84701500000006</v>
          </cell>
          <cell r="BM167">
            <v>626.84701500000006</v>
          </cell>
          <cell r="BN167">
            <v>626.84701500000006</v>
          </cell>
        </row>
        <row r="168">
          <cell r="A168" t="str">
            <v xml:space="preserve">   Capital surplus</v>
          </cell>
          <cell r="H168">
            <v>260.152644802</v>
          </cell>
          <cell r="I168">
            <v>451.66445785600001</v>
          </cell>
          <cell r="J168">
            <v>1713.4845303029999</v>
          </cell>
          <cell r="K168">
            <v>2830.0516641889999</v>
          </cell>
          <cell r="L168">
            <v>1378.029722148</v>
          </cell>
          <cell r="M168">
            <v>1378.029722148</v>
          </cell>
          <cell r="N168">
            <v>1378.029722148</v>
          </cell>
          <cell r="O168">
            <v>1378.029722148</v>
          </cell>
          <cell r="P168">
            <v>1378.029722148</v>
          </cell>
          <cell r="Q168">
            <v>1378.029722148</v>
          </cell>
          <cell r="AD168">
            <v>260.152644802</v>
          </cell>
          <cell r="AE168">
            <v>260.152644802</v>
          </cell>
          <cell r="AF168">
            <v>421.21136038200001</v>
          </cell>
          <cell r="AG168">
            <v>430.86824440700002</v>
          </cell>
          <cell r="AH168">
            <v>451.66445785600001</v>
          </cell>
          <cell r="AI168">
            <v>13.685020303</v>
          </cell>
          <cell r="AJ168">
            <v>1713.4845303029999</v>
          </cell>
          <cell r="AK168">
            <v>1713.4845303029999</v>
          </cell>
          <cell r="AL168">
            <v>1713.4845303029999</v>
          </cell>
          <cell r="AM168">
            <v>2830.0516641889999</v>
          </cell>
          <cell r="AN168">
            <v>2830.0516641889999</v>
          </cell>
          <cell r="AO168">
            <v>2830.0516641889999</v>
          </cell>
          <cell r="AP168">
            <v>2830.0516641889999</v>
          </cell>
          <cell r="AQ168">
            <v>1378.029722148</v>
          </cell>
          <cell r="AR168">
            <v>1378.029722148</v>
          </cell>
          <cell r="AS168">
            <v>1378.029722148</v>
          </cell>
          <cell r="AT168">
            <v>1378.029722148</v>
          </cell>
          <cell r="AU168">
            <v>1378.029722148</v>
          </cell>
          <cell r="AV168">
            <v>1378.029722148</v>
          </cell>
          <cell r="AW168">
            <v>1378.029722148</v>
          </cell>
          <cell r="AX168">
            <v>1378.029722148</v>
          </cell>
          <cell r="AY168">
            <v>1378.029722148</v>
          </cell>
          <cell r="AZ168">
            <v>1378.029722148</v>
          </cell>
          <cell r="BA168">
            <v>1378.029722148</v>
          </cell>
          <cell r="BB168">
            <v>1378.029722148</v>
          </cell>
          <cell r="BC168">
            <v>1378.029722148</v>
          </cell>
          <cell r="BD168">
            <v>1378.029722148</v>
          </cell>
          <cell r="BE168">
            <v>1378.029722148</v>
          </cell>
          <cell r="BF168">
            <v>1378.029722148</v>
          </cell>
          <cell r="BG168">
            <v>1378.029722148</v>
          </cell>
          <cell r="BH168">
            <v>1378.029722148</v>
          </cell>
          <cell r="BI168">
            <v>1378.029722148</v>
          </cell>
          <cell r="BJ168">
            <v>1378.029722148</v>
          </cell>
          <cell r="BK168">
            <v>1378.029722148</v>
          </cell>
          <cell r="BL168">
            <v>1378.029722148</v>
          </cell>
          <cell r="BM168">
            <v>1378.029722148</v>
          </cell>
          <cell r="BN168">
            <v>1378.029722148</v>
          </cell>
        </row>
        <row r="169">
          <cell r="A169" t="str">
            <v xml:space="preserve">   Retained earnings</v>
          </cell>
          <cell r="H169">
            <v>1163.6129794149999</v>
          </cell>
          <cell r="I169">
            <v>-4435.1980536370002</v>
          </cell>
          <cell r="J169">
            <v>-4516.7985270469999</v>
          </cell>
          <cell r="K169">
            <v>-1449.4809161410001</v>
          </cell>
          <cell r="L169">
            <v>1193.679248018901</v>
          </cell>
          <cell r="M169">
            <v>2363.7600399143848</v>
          </cell>
          <cell r="N169">
            <v>3544.3099757373543</v>
          </cell>
          <cell r="O169">
            <v>4452.3496347078553</v>
          </cell>
          <cell r="P169">
            <v>5345.022468680394</v>
          </cell>
          <cell r="Q169">
            <v>6216.4943228460843</v>
          </cell>
          <cell r="AD169">
            <v>1163.6129794149999</v>
          </cell>
          <cell r="AE169">
            <v>779.09310576058601</v>
          </cell>
          <cell r="AF169">
            <v>416.7602947570121</v>
          </cell>
          <cell r="AG169">
            <v>146.810406164</v>
          </cell>
          <cell r="AH169">
            <v>-4435.1980536370002</v>
          </cell>
          <cell r="AI169">
            <v>-4314.1140299239996</v>
          </cell>
          <cell r="AJ169">
            <v>-4795.7987882844827</v>
          </cell>
          <cell r="AK169">
            <v>-4842.5866778189293</v>
          </cell>
          <cell r="AL169">
            <v>-4516.7985270469999</v>
          </cell>
          <cell r="AM169">
            <v>-2520.7832039469999</v>
          </cell>
          <cell r="AN169">
            <v>-2040.99148868775</v>
          </cell>
          <cell r="AO169">
            <v>-1677.5980877623845</v>
          </cell>
          <cell r="AP169">
            <v>-1449.4809161410001</v>
          </cell>
          <cell r="AQ169">
            <v>353.57640766700001</v>
          </cell>
          <cell r="AR169">
            <v>640.56436855498441</v>
          </cell>
          <cell r="AS169">
            <v>949.22887898385</v>
          </cell>
          <cell r="AT169">
            <v>1193.679248018901</v>
          </cell>
          <cell r="AU169">
            <v>1868.334677757</v>
          </cell>
          <cell r="AV169">
            <v>2159.6847949389753</v>
          </cell>
          <cell r="AW169">
            <v>2453.3750737047417</v>
          </cell>
          <cell r="AX169">
            <v>2173.0160009954834</v>
          </cell>
          <cell r="AY169">
            <v>2464.6118351437572</v>
          </cell>
          <cell r="AZ169">
            <v>2758.5687691636767</v>
          </cell>
          <cell r="BA169">
            <v>3054.8868030552421</v>
          </cell>
          <cell r="BB169">
            <v>3353.5659368184533</v>
          </cell>
          <cell r="BC169">
            <v>3609.7575111061938</v>
          </cell>
          <cell r="BD169">
            <v>3828.8431658680302</v>
          </cell>
          <cell r="BE169">
            <v>4049.6885447644995</v>
          </cell>
          <cell r="BF169">
            <v>4261.6055957889539</v>
          </cell>
          <cell r="BG169">
            <v>4482.0957857801714</v>
          </cell>
          <cell r="BH169">
            <v>4704.3713214393338</v>
          </cell>
          <cell r="BI169">
            <v>4928.4322027664412</v>
          </cell>
          <cell r="BJ169">
            <v>5154.2784297614935</v>
          </cell>
          <cell r="BK169">
            <v>5374.7686197527109</v>
          </cell>
          <cell r="BL169">
            <v>5597.0441554118734</v>
          </cell>
          <cell r="BM169">
            <v>5821.1050367389807</v>
          </cell>
          <cell r="BN169">
            <v>6025.7502839271847</v>
          </cell>
        </row>
        <row r="170">
          <cell r="A170" t="str">
            <v xml:space="preserve">   Capital adjustment</v>
          </cell>
          <cell r="H170">
            <v>-19.055993956999998</v>
          </cell>
          <cell r="I170">
            <v>-15.642964764</v>
          </cell>
          <cell r="J170">
            <v>-352.02318212500001</v>
          </cell>
          <cell r="K170">
            <v>-200.893376969</v>
          </cell>
          <cell r="L170">
            <v>-177.98637133082656</v>
          </cell>
          <cell r="M170">
            <v>-177.98637133082656</v>
          </cell>
          <cell r="N170">
            <v>-177.98637133082656</v>
          </cell>
          <cell r="O170">
            <v>-177.98637133082656</v>
          </cell>
          <cell r="P170">
            <v>-177.98637133082656</v>
          </cell>
          <cell r="Q170">
            <v>-177.98637133082656</v>
          </cell>
          <cell r="AD170">
            <v>-19.055993956999998</v>
          </cell>
          <cell r="AE170">
            <v>-36.394542825000002</v>
          </cell>
          <cell r="AF170">
            <v>-47.859417116082362</v>
          </cell>
          <cell r="AG170">
            <v>-41.272198402999997</v>
          </cell>
          <cell r="AH170">
            <v>-15.642964764</v>
          </cell>
          <cell r="AI170">
            <v>2266.4099977269998</v>
          </cell>
          <cell r="AJ170">
            <v>2210.7434382340002</v>
          </cell>
          <cell r="AK170">
            <v>-347.776151185</v>
          </cell>
          <cell r="AL170">
            <v>-352.02318212500001</v>
          </cell>
          <cell r="AM170">
            <v>-210.036505138</v>
          </cell>
          <cell r="AN170">
            <v>-206.85219258999999</v>
          </cell>
          <cell r="AO170">
            <v>-202.31636827400001</v>
          </cell>
          <cell r="AP170">
            <v>-200.893376969</v>
          </cell>
          <cell r="AQ170">
            <v>-191.46150022</v>
          </cell>
          <cell r="AR170">
            <v>-186.896318898</v>
          </cell>
          <cell r="AS170">
            <v>-184.717894495</v>
          </cell>
          <cell r="AT170">
            <v>-177.98637133082656</v>
          </cell>
          <cell r="AU170">
            <v>9.5939482310000006</v>
          </cell>
          <cell r="AV170">
            <v>9.5939482310000006</v>
          </cell>
          <cell r="AW170">
            <v>9.5939482310000006</v>
          </cell>
          <cell r="AX170">
            <v>9.5939482310000006</v>
          </cell>
          <cell r="AY170">
            <v>9.5939482310000006</v>
          </cell>
          <cell r="AZ170">
            <v>9.5939482310000006</v>
          </cell>
          <cell r="BA170">
            <v>9.5939482310000006</v>
          </cell>
          <cell r="BB170">
            <v>9.5939482310000006</v>
          </cell>
          <cell r="BC170">
            <v>9.5939482310000006</v>
          </cell>
          <cell r="BD170">
            <v>9.5939482310000006</v>
          </cell>
          <cell r="BE170">
            <v>9.5939482310000006</v>
          </cell>
          <cell r="BF170">
            <v>9.5939482310000006</v>
          </cell>
          <cell r="BG170">
            <v>9.5939482310000006</v>
          </cell>
          <cell r="BH170">
            <v>9.5939482310000006</v>
          </cell>
          <cell r="BI170">
            <v>9.5939482310000006</v>
          </cell>
          <cell r="BJ170">
            <v>9.5939482310000006</v>
          </cell>
          <cell r="BK170">
            <v>9.5939482310000006</v>
          </cell>
          <cell r="BL170">
            <v>9.5939482310000006</v>
          </cell>
          <cell r="BM170">
            <v>9.5939482310000006</v>
          </cell>
          <cell r="BN170">
            <v>9.5939482310000006</v>
          </cell>
        </row>
        <row r="172">
          <cell r="A172" t="str">
            <v>Balance sheet (Managed)</v>
          </cell>
        </row>
        <row r="173">
          <cell r="A173" t="str">
            <v>Total assets</v>
          </cell>
          <cell r="H173">
            <v>33784.023648237999</v>
          </cell>
          <cell r="I173">
            <v>17488.753342242999</v>
          </cell>
          <cell r="J173">
            <v>12372.647515225</v>
          </cell>
          <cell r="K173">
            <v>11938.167895600509</v>
          </cell>
          <cell r="L173">
            <v>12336.656306016757</v>
          </cell>
          <cell r="M173">
            <v>13149.198569444059</v>
          </cell>
          <cell r="N173">
            <v>13980.072612782911</v>
          </cell>
          <cell r="O173">
            <v>14863.76227575504</v>
          </cell>
          <cell r="P173">
            <v>15803.641013977418</v>
          </cell>
          <cell r="Q173">
            <v>16803.298579699167</v>
          </cell>
          <cell r="AD173">
            <v>33784.023648237999</v>
          </cell>
          <cell r="AE173">
            <v>34084.649993316591</v>
          </cell>
          <cell r="AF173">
            <v>29913.593266764543</v>
          </cell>
          <cell r="AG173">
            <v>26054.161063340001</v>
          </cell>
          <cell r="AH173">
            <v>17488.753342242999</v>
          </cell>
          <cell r="AI173">
            <v>17224.177455721001</v>
          </cell>
          <cell r="AJ173">
            <v>15492.807988232602</v>
          </cell>
          <cell r="AK173">
            <v>13583.160505000467</v>
          </cell>
          <cell r="AL173">
            <v>12372.647515225</v>
          </cell>
          <cell r="AM173">
            <v>11852.102733154001</v>
          </cell>
          <cell r="AN173">
            <v>11428.82305093025</v>
          </cell>
          <cell r="AO173">
            <v>11467.023444456001</v>
          </cell>
          <cell r="AP173">
            <v>11938.167895600509</v>
          </cell>
          <cell r="AQ173">
            <v>12243.7056119836</v>
          </cell>
          <cell r="AR173">
            <v>12132.138458926496</v>
          </cell>
          <cell r="AS173">
            <v>12656.720870173276</v>
          </cell>
          <cell r="AT173">
            <v>12336.656306016757</v>
          </cell>
          <cell r="AU173">
            <v>12533.661963597</v>
          </cell>
          <cell r="AV173">
            <v>12541.835174632444</v>
          </cell>
          <cell r="AW173">
            <v>12845.516872038252</v>
          </cell>
          <cell r="AX173">
            <v>13149.198569444059</v>
          </cell>
          <cell r="AY173">
            <v>13356.917080278772</v>
          </cell>
          <cell r="AZ173">
            <v>13356.917080278772</v>
          </cell>
          <cell r="BA173">
            <v>13668.494846530841</v>
          </cell>
          <cell r="BB173">
            <v>13980.072612782911</v>
          </cell>
          <cell r="BC173">
            <v>14200.995028525944</v>
          </cell>
          <cell r="BD173">
            <v>14200.995028525944</v>
          </cell>
          <cell r="BE173">
            <v>14532.378652140491</v>
          </cell>
          <cell r="BF173">
            <v>14863.76227575504</v>
          </cell>
          <cell r="BG173">
            <v>15098.731960310633</v>
          </cell>
          <cell r="BH173">
            <v>15098.731960310635</v>
          </cell>
          <cell r="BI173">
            <v>15451.186487144027</v>
          </cell>
          <cell r="BJ173">
            <v>15803.641013977418</v>
          </cell>
          <cell r="BK173">
            <v>16053.555405407855</v>
          </cell>
          <cell r="BL173">
            <v>16053.555405407855</v>
          </cell>
          <cell r="BM173">
            <v>16428.426992553512</v>
          </cell>
          <cell r="BN173">
            <v>16803.298579699167</v>
          </cell>
        </row>
        <row r="174">
          <cell r="A174" t="str">
            <v xml:space="preserve">   IEA</v>
          </cell>
          <cell r="H174">
            <v>33542.835446251003</v>
          </cell>
          <cell r="I174">
            <v>21129.175706642</v>
          </cell>
          <cell r="J174">
            <v>12191.570449344999</v>
          </cell>
          <cell r="K174">
            <v>11246.288696866</v>
          </cell>
          <cell r="L174">
            <v>11928.949069917</v>
          </cell>
          <cell r="M174">
            <v>12704.330759461605</v>
          </cell>
          <cell r="N174">
            <v>13530.11225882661</v>
          </cell>
          <cell r="O174">
            <v>14409.569555650338</v>
          </cell>
          <cell r="P174">
            <v>15346.191576767609</v>
          </cell>
          <cell r="Q174">
            <v>16343.694029257504</v>
          </cell>
          <cell r="AD174">
            <v>33542.835446251003</v>
          </cell>
          <cell r="AE174">
            <v>32293.532561083</v>
          </cell>
          <cell r="AF174">
            <v>27839.229362406</v>
          </cell>
          <cell r="AG174">
            <v>24862.888205915002</v>
          </cell>
          <cell r="AH174">
            <v>21129.175706642</v>
          </cell>
          <cell r="AI174">
            <v>17481.811230675743</v>
          </cell>
          <cell r="AJ174">
            <v>15389.262216839807</v>
          </cell>
          <cell r="AK174">
            <v>13828.691387755744</v>
          </cell>
          <cell r="AL174">
            <v>12191.570449344999</v>
          </cell>
          <cell r="AM174">
            <v>11002.361199977</v>
          </cell>
          <cell r="AN174">
            <v>10711.834970256999</v>
          </cell>
          <cell r="AO174">
            <v>10695.290453112</v>
          </cell>
          <cell r="AP174">
            <v>11246.288696866</v>
          </cell>
          <cell r="AQ174">
            <v>11621.088525367</v>
          </cell>
          <cell r="AR174">
            <v>11868.824092519</v>
          </cell>
          <cell r="AS174">
            <v>12029.755763561001</v>
          </cell>
          <cell r="AT174">
            <v>11928.949069917</v>
          </cell>
          <cell r="AU174">
            <v>11692.806925130999</v>
          </cell>
          <cell r="AV174">
            <v>12266.123681360536</v>
          </cell>
          <cell r="AW174">
            <v>12485.22722041107</v>
          </cell>
          <cell r="AX174">
            <v>12704.330759461605</v>
          </cell>
          <cell r="AY174">
            <v>12910.776134302856</v>
          </cell>
          <cell r="AZ174">
            <v>12910.776134302856</v>
          </cell>
          <cell r="BA174">
            <v>13220.444196564733</v>
          </cell>
          <cell r="BB174">
            <v>13530.11225882661</v>
          </cell>
          <cell r="BC174">
            <v>13749.976583032541</v>
          </cell>
          <cell r="BD174">
            <v>13749.976583032541</v>
          </cell>
          <cell r="BE174">
            <v>14079.77306934144</v>
          </cell>
          <cell r="BF174">
            <v>14409.569555650338</v>
          </cell>
          <cell r="BG174">
            <v>14643.725060929655</v>
          </cell>
          <cell r="BH174">
            <v>14643.725060929655</v>
          </cell>
          <cell r="BI174">
            <v>14994.958318848632</v>
          </cell>
          <cell r="BJ174">
            <v>15346.191576767609</v>
          </cell>
          <cell r="BK174">
            <v>15595.567189890084</v>
          </cell>
          <cell r="BL174">
            <v>15595.567189890082</v>
          </cell>
          <cell r="BM174">
            <v>15969.630609573793</v>
          </cell>
          <cell r="BN174">
            <v>16343.694029257504</v>
          </cell>
        </row>
        <row r="175">
          <cell r="A175" t="str">
            <v xml:space="preserve">      Growth</v>
          </cell>
          <cell r="H175" t="str">
            <v>NA</v>
          </cell>
          <cell r="I175">
            <v>-0.37008379209624764</v>
          </cell>
          <cell r="J175">
            <v>-0.42299829304213921</v>
          </cell>
          <cell r="K175">
            <v>-7.7535683889665363E-2</v>
          </cell>
          <cell r="L175">
            <v>6.0700946903598174E-2</v>
          </cell>
          <cell r="M175">
            <v>6.4999999999999947E-2</v>
          </cell>
          <cell r="N175">
            <v>6.4999999999999947E-2</v>
          </cell>
          <cell r="O175">
            <v>6.4999999999999947E-2</v>
          </cell>
          <cell r="P175">
            <v>6.4999999999999947E-2</v>
          </cell>
          <cell r="Q175">
            <v>6.4999999999999947E-2</v>
          </cell>
          <cell r="Y175">
            <v>6.5000000000000002E-2</v>
          </cell>
          <cell r="AD175" t="str">
            <v>NA</v>
          </cell>
          <cell r="AE175">
            <v>7.5266659788124191E-2</v>
          </cell>
          <cell r="AF175">
            <v>-0.10835897069877676</v>
          </cell>
          <cell r="AG175">
            <v>-0.24673583523221954</v>
          </cell>
          <cell r="AH175">
            <v>-0.37008379209624764</v>
          </cell>
          <cell r="AI175">
            <v>-0.45865906129628231</v>
          </cell>
          <cell r="AJ175">
            <v>-0.44720947492815966</v>
          </cell>
          <cell r="AK175">
            <v>-0.44380189166977668</v>
          </cell>
          <cell r="AL175">
            <v>-0.42299829304213921</v>
          </cell>
          <cell r="AM175">
            <v>-0.37063951470480938</v>
          </cell>
          <cell r="AN175">
            <v>-0.30394096745355992</v>
          </cell>
          <cell r="AO175">
            <v>-0.22658694498151377</v>
          </cell>
          <cell r="AP175">
            <v>-7.7535683889665363E-2</v>
          </cell>
          <cell r="AQ175">
            <v>5.6235867387383509E-2</v>
          </cell>
          <cell r="AR175">
            <v>0.10801035728001351</v>
          </cell>
          <cell r="AS175">
            <v>0.12477130156485949</v>
          </cell>
          <cell r="AT175">
            <v>6.0700946903598174E-2</v>
          </cell>
          <cell r="AU175">
            <v>6.1714012080236191E-3</v>
          </cell>
          <cell r="AV175">
            <v>3.3474216632122467E-2</v>
          </cell>
          <cell r="AW175">
            <v>3.7862070170179729E-2</v>
          </cell>
          <cell r="AX175">
            <v>6.4999999999999947E-2</v>
          </cell>
          <cell r="AY175">
            <v>0.10416397165971425</v>
          </cell>
          <cell r="AZ175">
            <v>5.2555515474047132E-2</v>
          </cell>
          <cell r="BA175">
            <v>5.8886952009308713E-2</v>
          </cell>
          <cell r="BB175">
            <v>6.4999999999999947E-2</v>
          </cell>
          <cell r="BC175">
            <v>6.4999999999999947E-2</v>
          </cell>
          <cell r="BD175">
            <v>6.4999999999999947E-2</v>
          </cell>
          <cell r="BE175">
            <v>6.4999999999999947E-2</v>
          </cell>
          <cell r="BF175">
            <v>6.4999999999999947E-2</v>
          </cell>
          <cell r="BG175">
            <v>6.4999999999999947E-2</v>
          </cell>
          <cell r="BH175">
            <v>6.4999999999999947E-2</v>
          </cell>
          <cell r="BI175">
            <v>6.4999999999999947E-2</v>
          </cell>
          <cell r="BJ175">
            <v>6.4999999999999947E-2</v>
          </cell>
          <cell r="BK175">
            <v>6.5000000000000169E-2</v>
          </cell>
          <cell r="BL175">
            <v>6.4999999999999947E-2</v>
          </cell>
          <cell r="BM175">
            <v>6.4999999999999947E-2</v>
          </cell>
          <cell r="BN175">
            <v>6.4999999999999947E-2</v>
          </cell>
        </row>
        <row r="176">
          <cell r="A176" t="str">
            <v xml:space="preserve">      Avg. IEA</v>
          </cell>
          <cell r="H176">
            <v>31951.302205695501</v>
          </cell>
          <cell r="I176">
            <v>27336.0055764465</v>
          </cell>
          <cell r="J176">
            <v>16660.373077993499</v>
          </cell>
          <cell r="K176">
            <v>11718.929573105499</v>
          </cell>
          <cell r="L176">
            <v>11587.6188833915</v>
          </cell>
          <cell r="M176">
            <v>12316.639914689302</v>
          </cell>
          <cell r="N176">
            <v>13117.221509144107</v>
          </cell>
          <cell r="O176">
            <v>13969.840907238475</v>
          </cell>
          <cell r="P176">
            <v>14877.880566208973</v>
          </cell>
          <cell r="Q176">
            <v>15844.942803012556</v>
          </cell>
          <cell r="AD176">
            <v>33274.84996431</v>
          </cell>
          <cell r="AE176">
            <v>33542.835446251003</v>
          </cell>
          <cell r="AF176">
            <v>30066.3809617445</v>
          </cell>
          <cell r="AG176">
            <v>26351.058784160501</v>
          </cell>
          <cell r="AH176">
            <v>22996.031956278501</v>
          </cell>
          <cell r="AI176">
            <v>19305.493468658871</v>
          </cell>
          <cell r="AJ176">
            <v>16435.536723757774</v>
          </cell>
          <cell r="AK176">
            <v>14608.976802297775</v>
          </cell>
          <cell r="AL176">
            <v>13010.130918550371</v>
          </cell>
          <cell r="AM176">
            <v>11596.965824661</v>
          </cell>
          <cell r="AN176">
            <v>10857.098085116999</v>
          </cell>
          <cell r="AO176">
            <v>10703.562711684499</v>
          </cell>
          <cell r="AP176">
            <v>10970.789574989001</v>
          </cell>
          <cell r="AQ176">
            <v>11433.6886111165</v>
          </cell>
          <cell r="AR176">
            <v>11744.956308943001</v>
          </cell>
          <cell r="AS176">
            <v>11949.289928040002</v>
          </cell>
          <cell r="AT176">
            <v>11979.352416739001</v>
          </cell>
          <cell r="AU176">
            <v>11810.877997524</v>
          </cell>
          <cell r="AV176">
            <v>11979.465303245768</v>
          </cell>
          <cell r="AW176">
            <v>12375.675450885803</v>
          </cell>
          <cell r="AX176">
            <v>12594.778989936338</v>
          </cell>
          <cell r="AY176">
            <v>12807.55344688223</v>
          </cell>
          <cell r="AZ176">
            <v>12910.776134302856</v>
          </cell>
          <cell r="BA176">
            <v>13065.610165433794</v>
          </cell>
          <cell r="BB176">
            <v>13375.278227695671</v>
          </cell>
          <cell r="BC176">
            <v>13640.044420929575</v>
          </cell>
          <cell r="BD176">
            <v>13749.976583032541</v>
          </cell>
          <cell r="BE176">
            <v>13914.874826186991</v>
          </cell>
          <cell r="BF176">
            <v>14244.671312495888</v>
          </cell>
          <cell r="BG176">
            <v>14526.647308289997</v>
          </cell>
          <cell r="BH176">
            <v>14643.725060929655</v>
          </cell>
          <cell r="BI176">
            <v>14819.341689889145</v>
          </cell>
          <cell r="BJ176">
            <v>15170.57494780812</v>
          </cell>
          <cell r="BK176">
            <v>15470.879383328847</v>
          </cell>
          <cell r="BL176">
            <v>15595.567189890084</v>
          </cell>
          <cell r="BM176">
            <v>15782.598899731936</v>
          </cell>
          <cell r="BN176">
            <v>16156.662319415649</v>
          </cell>
        </row>
        <row r="177">
          <cell r="A177" t="str">
            <v xml:space="preserve">      LLR</v>
          </cell>
          <cell r="H177">
            <v>2278.197090484</v>
          </cell>
          <cell r="I177">
            <v>5022.842407227</v>
          </cell>
          <cell r="J177">
            <v>2494.0883880830002</v>
          </cell>
          <cell r="K177">
            <v>1312.1929442216951</v>
          </cell>
          <cell r="L177">
            <v>1104.91902898024</v>
          </cell>
          <cell r="M177">
            <v>1143.3897683515445</v>
          </cell>
          <cell r="N177">
            <v>1217.7101032943949</v>
          </cell>
          <cell r="O177">
            <v>1296.8612600085303</v>
          </cell>
          <cell r="P177">
            <v>1381.1572419090849</v>
          </cell>
          <cell r="Q177">
            <v>1470.9324626331752</v>
          </cell>
          <cell r="AD177">
            <v>2278.197090484</v>
          </cell>
          <cell r="AE177">
            <v>2522.8298856689999</v>
          </cell>
          <cell r="AF177">
            <v>2019.277092735</v>
          </cell>
          <cell r="AG177">
            <v>2088.4149246880002</v>
          </cell>
          <cell r="AH177">
            <v>5022.842407227</v>
          </cell>
          <cell r="AI177">
            <v>4280.200485286</v>
          </cell>
          <cell r="AJ177">
            <v>3766.2418246218622</v>
          </cell>
          <cell r="AK177">
            <v>3358.5596008490002</v>
          </cell>
          <cell r="AL177">
            <v>2494.0883880830002</v>
          </cell>
          <cell r="AM177">
            <v>1839.454195173</v>
          </cell>
          <cell r="AN177">
            <v>1600.13556830875</v>
          </cell>
          <cell r="AO177">
            <v>1428.602340935</v>
          </cell>
          <cell r="AP177">
            <v>1312.1929442216951</v>
          </cell>
          <cell r="AQ177">
            <v>1156.5126967455944</v>
          </cell>
          <cell r="AR177">
            <v>1147.8654559906133</v>
          </cell>
          <cell r="AS177">
            <v>1118.388093622</v>
          </cell>
          <cell r="AT177">
            <v>1104.91902898024</v>
          </cell>
          <cell r="AU177">
            <v>968.85839242600002</v>
          </cell>
          <cell r="AV177">
            <v>1163.0961542887549</v>
          </cell>
          <cell r="AW177">
            <v>1153.2429613201498</v>
          </cell>
          <cell r="AX177">
            <v>1143.3897683515445</v>
          </cell>
          <cell r="AY177">
            <v>1161.9698520872571</v>
          </cell>
          <cell r="AZ177">
            <v>1161.9698520872571</v>
          </cell>
          <cell r="BA177">
            <v>1189.8399776908259</v>
          </cell>
          <cell r="BB177">
            <v>1217.7101032943949</v>
          </cell>
          <cell r="BC177">
            <v>1237.4978924729287</v>
          </cell>
          <cell r="BD177">
            <v>1237.4978924729287</v>
          </cell>
          <cell r="BE177">
            <v>1267.1795762407296</v>
          </cell>
          <cell r="BF177">
            <v>1296.8612600085303</v>
          </cell>
          <cell r="BG177">
            <v>1317.9352554836689</v>
          </cell>
          <cell r="BH177">
            <v>1317.9352554836689</v>
          </cell>
          <cell r="BI177">
            <v>1349.546248696377</v>
          </cell>
          <cell r="BJ177">
            <v>1381.1572419090849</v>
          </cell>
          <cell r="BK177">
            <v>1403.6010470901074</v>
          </cell>
          <cell r="BL177">
            <v>1403.6010470901074</v>
          </cell>
          <cell r="BM177">
            <v>1437.2667548616414</v>
          </cell>
          <cell r="BN177">
            <v>1470.9324626331752</v>
          </cell>
        </row>
        <row r="178">
          <cell r="A178" t="str">
            <v xml:space="preserve">      LLR as % of IEA</v>
          </cell>
          <cell r="H178">
            <v>6.7919037260120121E-2</v>
          </cell>
          <cell r="I178">
            <v>0.23772069847703803</v>
          </cell>
          <cell r="J178">
            <v>0.20457482474843894</v>
          </cell>
          <cell r="K178">
            <v>0.11667786410172482</v>
          </cell>
          <cell r="L178">
            <v>9.262501017517781E-2</v>
          </cell>
          <cell r="M178">
            <v>0.09</v>
          </cell>
          <cell r="N178">
            <v>0.09</v>
          </cell>
          <cell r="O178">
            <v>0.09</v>
          </cell>
          <cell r="P178">
            <v>0.09</v>
          </cell>
          <cell r="Q178">
            <v>0.09</v>
          </cell>
          <cell r="Y178">
            <v>0.09</v>
          </cell>
          <cell r="AE178">
            <v>7.8121830768965395E-2</v>
          </cell>
          <cell r="AF178">
            <v>7.2533512564174091E-2</v>
          </cell>
          <cell r="AG178">
            <v>8.3997277685186875E-2</v>
          </cell>
          <cell r="AH178">
            <v>0.23772069847703803</v>
          </cell>
          <cell r="AI178">
            <v>0.24483735860134631</v>
          </cell>
          <cell r="AJ178">
            <v>0.24473179880583398</v>
          </cell>
          <cell r="AK178">
            <v>0.24286893869240223</v>
          </cell>
          <cell r="AL178">
            <v>0.20457482474843894</v>
          </cell>
          <cell r="AM178">
            <v>0.16718722115547754</v>
          </cell>
          <cell r="AN178">
            <v>0.14938015501095414</v>
          </cell>
          <cell r="AO178">
            <v>0.1335730289137983</v>
          </cell>
          <cell r="AP178">
            <v>0.11667786410172482</v>
          </cell>
          <cell r="AQ178">
            <v>9.951844822635246E-2</v>
          </cell>
          <cell r="AR178">
            <v>9.6712652158533599E-2</v>
          </cell>
          <cell r="AS178">
            <v>9.2968478795694115E-2</v>
          </cell>
          <cell r="AT178">
            <v>9.262501017517781E-2</v>
          </cell>
          <cell r="AU178">
            <v>8.2859350935117357E-2</v>
          </cell>
          <cell r="AV178">
            <v>9.4821818571435304E-2</v>
          </cell>
          <cell r="AW178">
            <v>9.2368600183327682E-2</v>
          </cell>
          <cell r="AX178">
            <v>0.09</v>
          </cell>
          <cell r="AY178">
            <v>9.0000000000000011E-2</v>
          </cell>
          <cell r="AZ178">
            <v>9.0000000000000011E-2</v>
          </cell>
          <cell r="BA178">
            <v>0.09</v>
          </cell>
          <cell r="BB178">
            <v>0.09</v>
          </cell>
          <cell r="BC178">
            <v>0.09</v>
          </cell>
          <cell r="BD178">
            <v>0.09</v>
          </cell>
          <cell r="BE178">
            <v>0.09</v>
          </cell>
          <cell r="BF178">
            <v>0.09</v>
          </cell>
          <cell r="BG178">
            <v>0.09</v>
          </cell>
          <cell r="BH178">
            <v>0.09</v>
          </cell>
          <cell r="BI178">
            <v>9.0000000000000011E-2</v>
          </cell>
          <cell r="BJ178">
            <v>0.09</v>
          </cell>
          <cell r="BK178">
            <v>0.09</v>
          </cell>
          <cell r="BL178">
            <v>0.09</v>
          </cell>
          <cell r="BM178">
            <v>0.09</v>
          </cell>
          <cell r="BN178">
            <v>0.09</v>
          </cell>
        </row>
        <row r="179">
          <cell r="A179" t="str">
            <v xml:space="preserve">   Other assets</v>
          </cell>
          <cell r="H179">
            <v>2519.3852924709954</v>
          </cell>
          <cell r="I179">
            <v>1382.4200428279992</v>
          </cell>
          <cell r="J179">
            <v>2675.1654539630013</v>
          </cell>
          <cell r="K179">
            <v>2004.0721429562036</v>
          </cell>
          <cell r="L179">
            <v>1512.6262650799972</v>
          </cell>
          <cell r="M179">
            <v>1588.2575783339971</v>
          </cell>
          <cell r="N179">
            <v>1667.6704572506972</v>
          </cell>
          <cell r="O179">
            <v>1751.053980113232</v>
          </cell>
          <cell r="P179">
            <v>1838.6066791188937</v>
          </cell>
          <cell r="Q179">
            <v>1930.5370130748383</v>
          </cell>
          <cell r="Y179">
            <v>0.05</v>
          </cell>
          <cell r="AD179">
            <v>2519.3852924709954</v>
          </cell>
          <cell r="AE179">
            <v>4313.9473179025899</v>
          </cell>
          <cell r="AF179">
            <v>4093.6409970935429</v>
          </cell>
          <cell r="AG179">
            <v>3279.6877821129997</v>
          </cell>
          <cell r="AH179">
            <v>1382.4200428279992</v>
          </cell>
          <cell r="AI179">
            <v>4022.566710331258</v>
          </cell>
          <cell r="AJ179">
            <v>3869.7875960146575</v>
          </cell>
          <cell r="AK179">
            <v>3113.0287180937239</v>
          </cell>
          <cell r="AL179">
            <v>2675.1654539630013</v>
          </cell>
          <cell r="AM179">
            <v>2689.1957283500005</v>
          </cell>
          <cell r="AN179">
            <v>2317.1236489820008</v>
          </cell>
          <cell r="AO179">
            <v>2200.3353322790008</v>
          </cell>
          <cell r="AP179">
            <v>2004.0721429562036</v>
          </cell>
          <cell r="AQ179">
            <v>1779.1297833621938</v>
          </cell>
          <cell r="AR179">
            <v>1411.1798223981093</v>
          </cell>
          <cell r="AS179">
            <v>1745.3532002342752</v>
          </cell>
          <cell r="AT179">
            <v>1512.6262650799972</v>
          </cell>
          <cell r="AU179">
            <v>1809.7134308920013</v>
          </cell>
          <cell r="AV179">
            <v>1438.8076475606636</v>
          </cell>
          <cell r="AW179">
            <v>1513.532612947331</v>
          </cell>
          <cell r="AX179">
            <v>1588.2575783339983</v>
          </cell>
          <cell r="AY179">
            <v>1608.1107980631732</v>
          </cell>
          <cell r="AZ179">
            <v>1608.1107980631732</v>
          </cell>
          <cell r="BA179">
            <v>1637.8906276569337</v>
          </cell>
          <cell r="BB179">
            <v>1667.6704572506962</v>
          </cell>
          <cell r="BC179">
            <v>1688.5163379663311</v>
          </cell>
          <cell r="BD179">
            <v>1688.5163379663311</v>
          </cell>
          <cell r="BE179">
            <v>1719.7851590397809</v>
          </cell>
          <cell r="BF179">
            <v>1751.0539801132322</v>
          </cell>
          <cell r="BG179">
            <v>1772.9421548646471</v>
          </cell>
          <cell r="BH179">
            <v>1772.942154864649</v>
          </cell>
          <cell r="BI179">
            <v>1805.7744169917714</v>
          </cell>
          <cell r="BJ179">
            <v>1838.6066791188937</v>
          </cell>
          <cell r="BK179">
            <v>1861.5892626078785</v>
          </cell>
          <cell r="BL179">
            <v>1861.5892626078803</v>
          </cell>
          <cell r="BM179">
            <v>1896.0631378413605</v>
          </cell>
          <cell r="BN179">
            <v>1930.5370130748386</v>
          </cell>
        </row>
        <row r="180">
          <cell r="A180" t="str">
            <v>Total liabilities</v>
          </cell>
          <cell r="H180">
            <v>32009.314017977998</v>
          </cell>
          <cell r="I180">
            <v>20701.940782787999</v>
          </cell>
          <cell r="J180">
            <v>12942.395084094</v>
          </cell>
          <cell r="K180">
            <v>10131.6435095214</v>
          </cell>
          <cell r="L180">
            <v>9316.0866921809393</v>
          </cell>
          <cell r="M180">
            <v>8958.5481637125013</v>
          </cell>
          <cell r="N180">
            <v>8608.8722712283834</v>
          </cell>
          <cell r="O180">
            <v>8584.5222752300106</v>
          </cell>
          <cell r="P180">
            <v>8631.728179479851</v>
          </cell>
          <cell r="Q180">
            <v>8759.9138910359106</v>
          </cell>
          <cell r="AD180">
            <v>32009.314017977998</v>
          </cell>
          <cell r="AE180">
            <v>32711.795107414997</v>
          </cell>
          <cell r="AF180">
            <v>28528.481028741615</v>
          </cell>
          <cell r="AG180">
            <v>24922.754611172</v>
          </cell>
          <cell r="AH180">
            <v>20701.940782787999</v>
          </cell>
          <cell r="AI180">
            <v>17518.307347614998</v>
          </cell>
          <cell r="AJ180">
            <v>16324.289197980082</v>
          </cell>
          <cell r="AK180">
            <v>14474.449193701465</v>
          </cell>
          <cell r="AL180">
            <v>12942.395084094</v>
          </cell>
          <cell r="AM180">
            <v>11126.02376305</v>
          </cell>
          <cell r="AN180">
            <v>10219.768053018999</v>
          </cell>
          <cell r="AO180">
            <v>9890.0392213032064</v>
          </cell>
          <cell r="AP180">
            <v>10131.6435095214</v>
          </cell>
          <cell r="AQ180">
            <v>10076.713967388099</v>
          </cell>
          <cell r="AR180">
            <v>9673.5936721215112</v>
          </cell>
          <cell r="AS180">
            <v>9887.3331485361505</v>
          </cell>
          <cell r="AT180">
            <v>9316.0866921809393</v>
          </cell>
          <cell r="AU180">
            <v>8650.8566004610002</v>
          </cell>
          <cell r="AV180">
            <v>8367.6796943144691</v>
          </cell>
          <cell r="AW180">
            <v>8377.671112954511</v>
          </cell>
          <cell r="AX180">
            <v>8961.7118830695763</v>
          </cell>
          <cell r="AY180">
            <v>8877.8345597560146</v>
          </cell>
          <cell r="AZ180">
            <v>8583.8776257360951</v>
          </cell>
          <cell r="BA180">
            <v>8599.1373580965992</v>
          </cell>
          <cell r="BB180">
            <v>8612.0359905854584</v>
          </cell>
          <cell r="BC180">
            <v>8576.7668320407502</v>
          </cell>
          <cell r="BD180">
            <v>8357.6811772789151</v>
          </cell>
          <cell r="BE180">
            <v>8468.2194219969915</v>
          </cell>
          <cell r="BF180">
            <v>8587.6859945870856</v>
          </cell>
          <cell r="BG180">
            <v>8602.1654891514627</v>
          </cell>
          <cell r="BH180">
            <v>8379.8899534923021</v>
          </cell>
          <cell r="BI180">
            <v>8508.283598998587</v>
          </cell>
          <cell r="BJ180">
            <v>8634.891898836926</v>
          </cell>
          <cell r="BK180">
            <v>8664.3161002761444</v>
          </cell>
          <cell r="BL180">
            <v>8442.040564616982</v>
          </cell>
          <cell r="BM180">
            <v>8592.8512704355308</v>
          </cell>
          <cell r="BN180">
            <v>8763.077610392982</v>
          </cell>
        </row>
        <row r="181">
          <cell r="A181" t="str">
            <v xml:space="preserve">   IBL</v>
          </cell>
          <cell r="H181">
            <v>30451.988687936999</v>
          </cell>
          <cell r="I181">
            <v>19731.47543427</v>
          </cell>
          <cell r="J181">
            <v>12013.334715540403</v>
          </cell>
          <cell r="K181">
            <v>9005.4867115049983</v>
          </cell>
          <cell r="L181">
            <v>7859.3292817990005</v>
          </cell>
          <cell r="M181">
            <v>7428.9528828114653</v>
          </cell>
          <cell r="N181">
            <v>7002.7972262822959</v>
          </cell>
          <cell r="O181">
            <v>6898.1434780366189</v>
          </cell>
          <cell r="P181">
            <v>6861.0304424267897</v>
          </cell>
          <cell r="Q181">
            <v>6900.6812671301959</v>
          </cell>
          <cell r="AD181">
            <v>30451.988687936999</v>
          </cell>
          <cell r="AE181">
            <v>31468.392807941</v>
          </cell>
          <cell r="AF181">
            <v>27321.440907538003</v>
          </cell>
          <cell r="AG181">
            <v>23474.983348079</v>
          </cell>
          <cell r="AH181">
            <v>19731.47543427</v>
          </cell>
          <cell r="AI181">
            <v>16568.972854265969</v>
          </cell>
          <cell r="AJ181">
            <v>15373.816305085</v>
          </cell>
          <cell r="AK181">
            <v>13415.375245137464</v>
          </cell>
          <cell r="AL181">
            <v>12013.334715540403</v>
          </cell>
          <cell r="AM181">
            <v>10037.190876352</v>
          </cell>
          <cell r="AN181">
            <v>9347.8210076299893</v>
          </cell>
          <cell r="AO181">
            <v>8950.4488214369612</v>
          </cell>
          <cell r="AP181">
            <v>9005.4867115049983</v>
          </cell>
          <cell r="AQ181">
            <v>8852.2686983999993</v>
          </cell>
          <cell r="AR181">
            <v>8397.8377707809996</v>
          </cell>
          <cell r="AS181">
            <v>8400.2627876879997</v>
          </cell>
          <cell r="AT181">
            <v>7859.3292817990005</v>
          </cell>
          <cell r="AU181">
            <v>7182.24485026</v>
          </cell>
          <cell r="AV181">
            <v>7941.5652926494886</v>
          </cell>
          <cell r="AW181">
            <v>7685.2590877304774</v>
          </cell>
          <cell r="AX181">
            <v>7428.9528828114653</v>
          </cell>
          <cell r="AY181">
            <v>7322.4139686791732</v>
          </cell>
          <cell r="AZ181">
            <v>7322.4139686791732</v>
          </cell>
          <cell r="BA181">
            <v>7162.605597480735</v>
          </cell>
          <cell r="BB181">
            <v>7002.7972262822959</v>
          </cell>
          <cell r="BC181">
            <v>6976.6337892208767</v>
          </cell>
          <cell r="BD181">
            <v>6976.6337892208767</v>
          </cell>
          <cell r="BE181">
            <v>6937.3886336287478</v>
          </cell>
          <cell r="BF181">
            <v>6898.1434780366189</v>
          </cell>
          <cell r="BG181">
            <v>6888.8652191341616</v>
          </cell>
          <cell r="BH181">
            <v>6888.8652191341616</v>
          </cell>
          <cell r="BI181">
            <v>6874.9478307804757</v>
          </cell>
          <cell r="BJ181">
            <v>6861.0304424267897</v>
          </cell>
          <cell r="BK181">
            <v>6870.9431486026415</v>
          </cell>
          <cell r="BL181">
            <v>6870.9431486026415</v>
          </cell>
          <cell r="BM181">
            <v>6885.8122078664182</v>
          </cell>
          <cell r="BN181">
            <v>6900.6812671301959</v>
          </cell>
        </row>
        <row r="182">
          <cell r="A182" t="str">
            <v xml:space="preserve">   Other liabilities</v>
          </cell>
          <cell r="H182">
            <v>1557.3253300409997</v>
          </cell>
          <cell r="I182">
            <v>970.46534851799879</v>
          </cell>
          <cell r="J182">
            <v>929.06036855359707</v>
          </cell>
          <cell r="K182">
            <v>1126.1567980164018</v>
          </cell>
          <cell r="L182">
            <v>1456.7574103819388</v>
          </cell>
          <cell r="M182">
            <v>1529.5952809010357</v>
          </cell>
          <cell r="N182">
            <v>1606.0750449460875</v>
          </cell>
          <cell r="O182">
            <v>1686.3787971933918</v>
          </cell>
          <cell r="P182">
            <v>1770.6977370530615</v>
          </cell>
          <cell r="Q182">
            <v>1859.2326239057147</v>
          </cell>
          <cell r="Y182">
            <v>0.05</v>
          </cell>
          <cell r="AD182">
            <v>1557.3253300409997</v>
          </cell>
          <cell r="AE182">
            <v>1243.4022994739971</v>
          </cell>
          <cell r="AF182">
            <v>1207.0401212036122</v>
          </cell>
          <cell r="AG182">
            <v>1447.771263093</v>
          </cell>
          <cell r="AH182">
            <v>970.46534851799879</v>
          </cell>
          <cell r="AI182">
            <v>949.3344933490298</v>
          </cell>
          <cell r="AJ182">
            <v>950.47289289508262</v>
          </cell>
          <cell r="AK182">
            <v>1059.0739485640006</v>
          </cell>
          <cell r="AL182">
            <v>929.06036855359707</v>
          </cell>
          <cell r="AM182">
            <v>1088.8328866979991</v>
          </cell>
          <cell r="AN182">
            <v>871.94704538900987</v>
          </cell>
          <cell r="AO182">
            <v>939.59039986624521</v>
          </cell>
          <cell r="AP182">
            <v>1126.1567980164018</v>
          </cell>
          <cell r="AQ182">
            <v>1224.4452689881</v>
          </cell>
          <cell r="AR182">
            <v>1275.7559013405116</v>
          </cell>
          <cell r="AS182">
            <v>1487.0703608481508</v>
          </cell>
          <cell r="AT182">
            <v>1456.7574103819388</v>
          </cell>
          <cell r="AU182">
            <v>1468.6117502010002</v>
          </cell>
          <cell r="AV182">
            <v>426.11440166498051</v>
          </cell>
          <cell r="AW182">
            <v>692.41202522403364</v>
          </cell>
          <cell r="AX182">
            <v>1532.759000258111</v>
          </cell>
          <cell r="AY182">
            <v>1555.4205910768414</v>
          </cell>
          <cell r="AZ182">
            <v>1261.4636570569219</v>
          </cell>
          <cell r="BA182">
            <v>1436.5317606158642</v>
          </cell>
          <cell r="BB182">
            <v>1609.2387643031625</v>
          </cell>
          <cell r="BC182">
            <v>1600.1330428198735</v>
          </cell>
          <cell r="BD182">
            <v>1381.0473880580385</v>
          </cell>
          <cell r="BE182">
            <v>1530.8307883682437</v>
          </cell>
          <cell r="BF182">
            <v>1689.5425165504666</v>
          </cell>
          <cell r="BG182">
            <v>1713.300270017301</v>
          </cell>
          <cell r="BH182">
            <v>1491.0247343581404</v>
          </cell>
          <cell r="BI182">
            <v>1633.3357682181113</v>
          </cell>
          <cell r="BJ182">
            <v>1773.8614564101363</v>
          </cell>
          <cell r="BK182">
            <v>1793.3729516735029</v>
          </cell>
          <cell r="BL182">
            <v>1571.0974160143405</v>
          </cell>
          <cell r="BM182">
            <v>1707.0390625691125</v>
          </cell>
          <cell r="BN182">
            <v>1862.3963432627861</v>
          </cell>
        </row>
        <row r="183">
          <cell r="A183" t="str">
            <v>Total shareholders' equity</v>
          </cell>
          <cell r="H183">
            <v>1774.7096302599998</v>
          </cell>
          <cell r="I183">
            <v>-3213.1874405449998</v>
          </cell>
          <cell r="J183">
            <v>-569.74756886899922</v>
          </cell>
          <cell r="K183">
            <v>1806.5243860791088</v>
          </cell>
          <cell r="L183">
            <v>3020.569613835818</v>
          </cell>
          <cell r="M183">
            <v>4190.6504057315578</v>
          </cell>
          <cell r="N183">
            <v>5371.2003415545278</v>
          </cell>
          <cell r="O183">
            <v>6279.2400005250283</v>
          </cell>
          <cell r="P183">
            <v>7171.912834497567</v>
          </cell>
          <cell r="Q183">
            <v>8043.3846886632573</v>
          </cell>
          <cell r="AD183">
            <v>1774.7096302599998</v>
          </cell>
          <cell r="AE183">
            <v>1372.8548859015937</v>
          </cell>
          <cell r="AF183">
            <v>1385.1122380229281</v>
          </cell>
          <cell r="AG183">
            <v>1131.4064521680011</v>
          </cell>
          <cell r="AH183">
            <v>-3213.1874405449998</v>
          </cell>
          <cell r="AI183">
            <v>-294.12989189399741</v>
          </cell>
          <cell r="AJ183">
            <v>-831.48120974748053</v>
          </cell>
          <cell r="AK183">
            <v>-891.28868870099723</v>
          </cell>
          <cell r="AL183">
            <v>-569.74756886899922</v>
          </cell>
          <cell r="AM183">
            <v>726.0789701040012</v>
          </cell>
          <cell r="AN183">
            <v>1209.0549979112511</v>
          </cell>
          <cell r="AO183">
            <v>1576.9842231527946</v>
          </cell>
          <cell r="AP183">
            <v>1806.5243860791088</v>
          </cell>
          <cell r="AQ183">
            <v>2166.9916445955005</v>
          </cell>
          <cell r="AR183">
            <v>2458.5447868049851</v>
          </cell>
          <cell r="AS183">
            <v>2769.3877216371257</v>
          </cell>
          <cell r="AT183">
            <v>3020.569613835818</v>
          </cell>
          <cell r="AU183">
            <v>3882.8053631359999</v>
          </cell>
          <cell r="AV183">
            <v>4174.1554803179752</v>
          </cell>
          <cell r="AW183">
            <v>4467.8457590837415</v>
          </cell>
          <cell r="AX183">
            <v>4187.4866863744828</v>
          </cell>
          <cell r="AY183">
            <v>4479.0825205227566</v>
          </cell>
          <cell r="AZ183">
            <v>4773.0394545426761</v>
          </cell>
          <cell r="BA183">
            <v>5069.3574884342415</v>
          </cell>
          <cell r="BB183">
            <v>5368.0366221974527</v>
          </cell>
          <cell r="BC183">
            <v>5624.2281964851936</v>
          </cell>
          <cell r="BD183">
            <v>5843.3138512470296</v>
          </cell>
          <cell r="BE183">
            <v>6064.1592301434994</v>
          </cell>
          <cell r="BF183">
            <v>6276.0762811679533</v>
          </cell>
          <cell r="BG183">
            <v>6496.5664711591708</v>
          </cell>
          <cell r="BH183">
            <v>6718.8420068183332</v>
          </cell>
          <cell r="BI183">
            <v>6942.9028881454406</v>
          </cell>
          <cell r="BJ183">
            <v>7168.7491151404929</v>
          </cell>
          <cell r="BK183">
            <v>7389.2393051317104</v>
          </cell>
          <cell r="BL183">
            <v>7611.5148407908728</v>
          </cell>
          <cell r="BM183">
            <v>7835.5757221179801</v>
          </cell>
          <cell r="BN183">
            <v>8040.2209693061841</v>
          </cell>
        </row>
        <row r="184">
          <cell r="A184" t="str">
            <v xml:space="preserve">   CAR</v>
          </cell>
          <cell r="H184" t="str">
            <v>NM</v>
          </cell>
          <cell r="I184" t="str">
            <v>NM</v>
          </cell>
          <cell r="J184" t="str">
            <v>NM</v>
          </cell>
          <cell r="K184">
            <v>0.25600000000000001</v>
          </cell>
          <cell r="L184">
            <v>0.34200000000000003</v>
          </cell>
          <cell r="M184">
            <v>0.37624227995898074</v>
          </cell>
          <cell r="N184">
            <v>0.4536485059892979</v>
          </cell>
          <cell r="O184">
            <v>0.49885336344883352</v>
          </cell>
          <cell r="P184">
            <v>0.53591963344723725</v>
          </cell>
          <cell r="Q184">
            <v>0.56531027887885943</v>
          </cell>
          <cell r="AD184" t="str">
            <v>NM</v>
          </cell>
          <cell r="AP184">
            <v>0.25600000000000001</v>
          </cell>
          <cell r="AQ184">
            <v>0.27</v>
          </cell>
          <cell r="AR184">
            <v>0.307</v>
          </cell>
          <cell r="AS184">
            <v>0.32700000000000001</v>
          </cell>
          <cell r="AT184">
            <v>0.34300000000000003</v>
          </cell>
          <cell r="AU184">
            <v>0.36599999999999999</v>
          </cell>
          <cell r="AV184">
            <v>0.39320675933071664</v>
          </cell>
          <cell r="AW184">
            <v>0.41092260247980866</v>
          </cell>
          <cell r="AX184">
            <v>0.37624227995898074</v>
          </cell>
          <cell r="AY184">
            <v>0.39618340108224986</v>
          </cell>
          <cell r="AZ184">
            <v>0.42218445316336439</v>
          </cell>
          <cell r="BA184">
            <v>0.4381730546478908</v>
          </cell>
          <cell r="BB184">
            <v>0.4536485059892979</v>
          </cell>
          <cell r="BC184">
            <v>0.46790490730581108</v>
          </cell>
          <cell r="BD184">
            <v>0.48613163093829687</v>
          </cell>
          <cell r="BE184">
            <v>0.49300046979998857</v>
          </cell>
          <cell r="BF184">
            <v>0.49885336344883352</v>
          </cell>
          <cell r="BG184">
            <v>0.5083430063862926</v>
          </cell>
          <cell r="BH184">
            <v>0.52573561131763891</v>
          </cell>
          <cell r="BI184">
            <v>0.53087551894083584</v>
          </cell>
          <cell r="BJ184">
            <v>0.53591963344723725</v>
          </cell>
          <cell r="BK184">
            <v>0.54380342992197916</v>
          </cell>
          <cell r="BL184">
            <v>0.56016156824824126</v>
          </cell>
          <cell r="BM184">
            <v>0.56349280082557307</v>
          </cell>
          <cell r="BN184">
            <v>0.56531027887885943</v>
          </cell>
        </row>
        <row r="186">
          <cell r="A186" t="str">
            <v>Income statement (Stated)</v>
          </cell>
        </row>
        <row r="187">
          <cell r="A187" t="str">
            <v>Opreating revenue</v>
          </cell>
          <cell r="H187">
            <v>5631.1537365149998</v>
          </cell>
          <cell r="I187">
            <v>4392.6345656619997</v>
          </cell>
          <cell r="J187">
            <v>3432.2684772969997</v>
          </cell>
          <cell r="K187">
            <v>2729.7121418010001</v>
          </cell>
          <cell r="L187">
            <v>2703.3975773309999</v>
          </cell>
          <cell r="M187">
            <v>2702.0648857544629</v>
          </cell>
          <cell r="N187">
            <v>2877.699103328503</v>
          </cell>
          <cell r="O187">
            <v>3064.7495450448559</v>
          </cell>
          <cell r="P187">
            <v>3263.958265472771</v>
          </cell>
          <cell r="Q187">
            <v>3476.1155527285009</v>
          </cell>
          <cell r="AE187">
            <v>1386.201805962</v>
          </cell>
          <cell r="AF187">
            <v>1233.4019875108575</v>
          </cell>
          <cell r="AG187">
            <v>1231.5669755401427</v>
          </cell>
          <cell r="AH187">
            <v>541.46379664899951</v>
          </cell>
          <cell r="AI187">
            <v>1121.7982115539999</v>
          </cell>
          <cell r="AJ187">
            <v>681.67165924000028</v>
          </cell>
          <cell r="AK187">
            <v>787.64507224299996</v>
          </cell>
          <cell r="AL187">
            <v>841.15353425999956</v>
          </cell>
          <cell r="AM187">
            <v>701.89217845299993</v>
          </cell>
          <cell r="AN187">
            <v>670.75253782100015</v>
          </cell>
          <cell r="AO187">
            <v>658.62592038599951</v>
          </cell>
          <cell r="AP187">
            <v>698.44150514100056</v>
          </cell>
          <cell r="AQ187">
            <v>677.29638000300008</v>
          </cell>
          <cell r="AR187">
            <v>692.79318837599988</v>
          </cell>
          <cell r="AS187">
            <v>674.5923107860001</v>
          </cell>
          <cell r="AT187">
            <v>658.71569816599981</v>
          </cell>
          <cell r="AU187">
            <v>633.31712340400009</v>
          </cell>
          <cell r="AV187">
            <v>672.81415655286128</v>
          </cell>
          <cell r="AW187">
            <v>678.2182863243703</v>
          </cell>
          <cell r="AX187">
            <v>717.71531947323149</v>
          </cell>
          <cell r="AY187">
            <v>710.79167852214027</v>
          </cell>
          <cell r="AZ187">
            <v>716.54707672879726</v>
          </cell>
          <cell r="BA187">
            <v>722.30247493545437</v>
          </cell>
          <cell r="BB187">
            <v>728.05787314211102</v>
          </cell>
          <cell r="BC187">
            <v>756.99313762607937</v>
          </cell>
          <cell r="BD187">
            <v>763.12263671616915</v>
          </cell>
          <cell r="BE187">
            <v>769.25213580625882</v>
          </cell>
          <cell r="BF187">
            <v>775.38163489634871</v>
          </cell>
          <cell r="BG187">
            <v>806.1976915717745</v>
          </cell>
          <cell r="BH187">
            <v>812.72560810272</v>
          </cell>
          <cell r="BI187">
            <v>819.25352463366562</v>
          </cell>
          <cell r="BJ187">
            <v>825.78144116461101</v>
          </cell>
          <cell r="BK187">
            <v>806.1976915717745</v>
          </cell>
          <cell r="BL187">
            <v>812.72560810272</v>
          </cell>
          <cell r="BM187">
            <v>819.25352463366562</v>
          </cell>
          <cell r="BN187">
            <v>1037.9387284203408</v>
          </cell>
        </row>
        <row r="188">
          <cell r="A188" t="str">
            <v xml:space="preserve">   ABS related revenue</v>
          </cell>
          <cell r="H188">
            <v>2230.5226477669999</v>
          </cell>
          <cell r="I188">
            <v>1896.601214994</v>
          </cell>
          <cell r="J188">
            <v>1437.833109423</v>
          </cell>
          <cell r="K188">
            <v>832.42513011699998</v>
          </cell>
          <cell r="L188">
            <v>596.73801920100004</v>
          </cell>
          <cell r="M188">
            <v>501.73266199073015</v>
          </cell>
          <cell r="N188">
            <v>534.34528502012756</v>
          </cell>
          <cell r="O188">
            <v>569.07772854643588</v>
          </cell>
          <cell r="P188">
            <v>606.06778090195405</v>
          </cell>
          <cell r="Q188">
            <v>645.4621866605811</v>
          </cell>
          <cell r="AE188">
            <v>655.56577849200005</v>
          </cell>
          <cell r="AF188">
            <v>620.47819148685733</v>
          </cell>
          <cell r="AG188">
            <v>696.23050514414263</v>
          </cell>
          <cell r="AH188">
            <v>-75.673260129000028</v>
          </cell>
          <cell r="AI188">
            <v>593.85810486499997</v>
          </cell>
          <cell r="AJ188">
            <v>218.12303151100002</v>
          </cell>
          <cell r="AK188">
            <v>310.31347039999991</v>
          </cell>
          <cell r="AL188">
            <v>315.53850264700009</v>
          </cell>
          <cell r="AM188">
            <v>243.084421948</v>
          </cell>
          <cell r="AN188">
            <v>197.26289387200001</v>
          </cell>
          <cell r="AO188">
            <v>197.653578837</v>
          </cell>
          <cell r="AP188">
            <v>194.42423545999998</v>
          </cell>
          <cell r="AQ188">
            <v>175.567875109</v>
          </cell>
          <cell r="AR188">
            <v>162.962107129</v>
          </cell>
          <cell r="AS188">
            <v>140.89295243499998</v>
          </cell>
          <cell r="AT188">
            <v>117.31508452800006</v>
          </cell>
          <cell r="AU188">
            <v>116.584330725</v>
          </cell>
          <cell r="AV188">
            <v>140.07937761683638</v>
          </cell>
          <cell r="AW188">
            <v>141.20451318002381</v>
          </cell>
          <cell r="AX188">
            <v>103.86444046886999</v>
          </cell>
          <cell r="AY188">
            <v>97.057522982114634</v>
          </cell>
          <cell r="AZ188">
            <v>97.843413856463741</v>
          </cell>
          <cell r="BA188">
            <v>98.629304730812834</v>
          </cell>
          <cell r="BB188">
            <v>240.81504345073631</v>
          </cell>
          <cell r="BC188">
            <v>252.88963346831144</v>
          </cell>
          <cell r="BD188">
            <v>254.93732280813583</v>
          </cell>
          <cell r="BE188">
            <v>256.98501214796022</v>
          </cell>
          <cell r="BF188">
            <v>-195.73423987797162</v>
          </cell>
          <cell r="BG188">
            <v>-203.51332202015737</v>
          </cell>
          <cell r="BH188">
            <v>-205.16120317011817</v>
          </cell>
          <cell r="BI188">
            <v>-206.80908432007897</v>
          </cell>
          <cell r="BJ188">
            <v>1221.5513904123086</v>
          </cell>
          <cell r="BK188">
            <v>1192.5817922207123</v>
          </cell>
          <cell r="BL188">
            <v>1202.2383249512443</v>
          </cell>
          <cell r="BM188">
            <v>1211.8948576817766</v>
          </cell>
          <cell r="BN188">
            <v>-2961.2527881931519</v>
          </cell>
        </row>
        <row r="189">
          <cell r="A189" t="str">
            <v xml:space="preserve">   Other revenue</v>
          </cell>
          <cell r="H189">
            <v>3400.6310887479999</v>
          </cell>
          <cell r="I189">
            <v>2496.0333506679999</v>
          </cell>
          <cell r="J189">
            <v>1994.4353678739997</v>
          </cell>
          <cell r="K189">
            <v>1897.2870116840002</v>
          </cell>
          <cell r="L189">
            <v>2106.6595581299998</v>
          </cell>
          <cell r="M189">
            <v>2200.3322237637326</v>
          </cell>
          <cell r="N189">
            <v>2343.3538183083756</v>
          </cell>
          <cell r="O189">
            <v>2495.67181649842</v>
          </cell>
          <cell r="P189">
            <v>2657.8904845708171</v>
          </cell>
          <cell r="Q189">
            <v>2830.6533660679197</v>
          </cell>
          <cell r="AE189">
            <v>730.63602746999993</v>
          </cell>
          <cell r="AF189">
            <v>612.92379602400013</v>
          </cell>
          <cell r="AG189">
            <v>535.3364703960001</v>
          </cell>
          <cell r="AH189">
            <v>617.13705677799976</v>
          </cell>
          <cell r="AI189">
            <v>527.94010668899989</v>
          </cell>
          <cell r="AJ189">
            <v>463.54862772900026</v>
          </cell>
          <cell r="AK189">
            <v>477.33160184300004</v>
          </cell>
          <cell r="AL189">
            <v>525.61503161299947</v>
          </cell>
          <cell r="AM189">
            <v>458.80775650499993</v>
          </cell>
          <cell r="AN189">
            <v>473.4896439490002</v>
          </cell>
          <cell r="AO189">
            <v>460.97234154899934</v>
          </cell>
          <cell r="AP189">
            <v>504.0172696810007</v>
          </cell>
          <cell r="AQ189">
            <v>501.72850489400008</v>
          </cell>
          <cell r="AR189">
            <v>529.83108124699993</v>
          </cell>
          <cell r="AS189">
            <v>533.69935835100011</v>
          </cell>
          <cell r="AT189">
            <v>541.40061363799975</v>
          </cell>
          <cell r="AU189">
            <v>516.73279267900011</v>
          </cell>
          <cell r="AV189">
            <v>532.7347789360249</v>
          </cell>
          <cell r="AW189">
            <v>537.01377314434649</v>
          </cell>
          <cell r="AX189">
            <v>613.8508790043611</v>
          </cell>
          <cell r="AY189">
            <v>613.73415554002565</v>
          </cell>
          <cell r="AZ189">
            <v>618.70366287233355</v>
          </cell>
          <cell r="BA189">
            <v>623.67317020464156</v>
          </cell>
          <cell r="BB189">
            <v>487.24282969137471</v>
          </cell>
          <cell r="BC189">
            <v>504.10350415776793</v>
          </cell>
          <cell r="BD189">
            <v>508.18531390803332</v>
          </cell>
          <cell r="BE189">
            <v>512.2671236582986</v>
          </cell>
          <cell r="BF189">
            <v>971.11587477432022</v>
          </cell>
          <cell r="BG189">
            <v>1009.7110135919319</v>
          </cell>
          <cell r="BH189">
            <v>1017.8868112728381</v>
          </cell>
          <cell r="BI189">
            <v>1026.0626089537445</v>
          </cell>
          <cell r="BJ189">
            <v>-395.76994924769724</v>
          </cell>
          <cell r="BK189">
            <v>-386.38410064893776</v>
          </cell>
          <cell r="BL189">
            <v>-389.51271684852429</v>
          </cell>
          <cell r="BM189">
            <v>-392.64133304811094</v>
          </cell>
          <cell r="BN189">
            <v>3999.1915166134927</v>
          </cell>
        </row>
        <row r="190">
          <cell r="A190" t="str">
            <v>Operating expenses</v>
          </cell>
          <cell r="H190">
            <v>2439.6186236009999</v>
          </cell>
          <cell r="I190">
            <v>2593.0075714750001</v>
          </cell>
          <cell r="J190">
            <v>1698.7087752350001</v>
          </cell>
          <cell r="K190">
            <v>1356.0185848840001</v>
          </cell>
          <cell r="L190">
            <v>1393.249190125</v>
          </cell>
          <cell r="M190">
            <v>1351.2267399484958</v>
          </cell>
          <cell r="N190">
            <v>1407.8939400697275</v>
          </cell>
          <cell r="O190">
            <v>1474.6813956000096</v>
          </cell>
          <cell r="P190">
            <v>1552.9231665684733</v>
          </cell>
          <cell r="Q190">
            <v>1638.8272282770195</v>
          </cell>
          <cell r="AE190">
            <v>654.87415488099998</v>
          </cell>
          <cell r="AF190">
            <v>610.74699420800005</v>
          </cell>
          <cell r="AG190">
            <v>641.97173513899997</v>
          </cell>
          <cell r="AH190">
            <v>685.41468724700007</v>
          </cell>
          <cell r="AI190">
            <v>478.606837025</v>
          </cell>
          <cell r="AJ190">
            <v>398.96007861999999</v>
          </cell>
          <cell r="AK190">
            <v>392.50340488092968</v>
          </cell>
          <cell r="AL190">
            <v>428.6384547090704</v>
          </cell>
          <cell r="AM190">
            <v>314.56119360899999</v>
          </cell>
          <cell r="AN190">
            <v>319.06418420900008</v>
          </cell>
          <cell r="AO190">
            <v>320.08751199499989</v>
          </cell>
          <cell r="AP190">
            <v>402.30569507100017</v>
          </cell>
          <cell r="AQ190">
            <v>353.36574320699998</v>
          </cell>
          <cell r="AR190">
            <v>336.139526698</v>
          </cell>
          <cell r="AS190">
            <v>325.70898270215025</v>
          </cell>
          <cell r="AT190">
            <v>378.03493751784981</v>
          </cell>
          <cell r="AU190">
            <v>331.43829403899997</v>
          </cell>
          <cell r="AV190">
            <v>336.45545824717544</v>
          </cell>
          <cell r="AW190">
            <v>339.15791172707242</v>
          </cell>
          <cell r="AX190">
            <v>344.17507593524789</v>
          </cell>
          <cell r="AY190">
            <v>347.74980319722266</v>
          </cell>
          <cell r="AZ190">
            <v>350.56559107736217</v>
          </cell>
          <cell r="BA190">
            <v>353.38137895750162</v>
          </cell>
          <cell r="BB190">
            <v>356.19716683764113</v>
          </cell>
          <cell r="BC190">
            <v>364.24630471320239</v>
          </cell>
          <cell r="BD190">
            <v>367.19566750440242</v>
          </cell>
          <cell r="BE190">
            <v>370.1450302956024</v>
          </cell>
          <cell r="BF190">
            <v>373.09439308680248</v>
          </cell>
          <cell r="BG190">
            <v>383.57202214241283</v>
          </cell>
          <cell r="BH190">
            <v>386.67786847554981</v>
          </cell>
          <cell r="BI190">
            <v>389.7837148086868</v>
          </cell>
          <cell r="BJ190">
            <v>392.88956114182372</v>
          </cell>
          <cell r="BK190">
            <v>383.57202214241283</v>
          </cell>
          <cell r="BL190">
            <v>386.67786847554981</v>
          </cell>
          <cell r="BM190">
            <v>389.7837148086868</v>
          </cell>
          <cell r="BN190">
            <v>478.79362285037007</v>
          </cell>
        </row>
        <row r="191">
          <cell r="A191" t="str">
            <v xml:space="preserve">   Interest expenses</v>
          </cell>
          <cell r="H191">
            <v>866.915562271</v>
          </cell>
          <cell r="I191">
            <v>1105.1195764879999</v>
          </cell>
          <cell r="J191">
            <v>736.30000774400003</v>
          </cell>
          <cell r="K191">
            <v>397.85756054400002</v>
          </cell>
          <cell r="L191">
            <v>325.96956768000001</v>
          </cell>
          <cell r="M191">
            <v>289.85391110095031</v>
          </cell>
          <cell r="N191">
            <v>253.04702608068973</v>
          </cell>
          <cell r="O191">
            <v>225.34213532191575</v>
          </cell>
          <cell r="P191">
            <v>208.5384460008105</v>
          </cell>
          <cell r="Q191">
            <v>195.243544779427</v>
          </cell>
          <cell r="AE191">
            <v>249.00295505400001</v>
          </cell>
          <cell r="AF191">
            <v>236.96825849500001</v>
          </cell>
          <cell r="AG191">
            <v>223.29431754400002</v>
          </cell>
          <cell r="AH191">
            <v>395.85404539499984</v>
          </cell>
          <cell r="AI191">
            <v>208.002661128</v>
          </cell>
          <cell r="AJ191">
            <v>196.129032994</v>
          </cell>
          <cell r="AK191">
            <v>175.79993669013913</v>
          </cell>
          <cell r="AL191">
            <v>156.36837693186089</v>
          </cell>
          <cell r="AM191">
            <v>115.494934122</v>
          </cell>
          <cell r="AN191">
            <v>97.64647944299999</v>
          </cell>
          <cell r="AO191">
            <v>92.43674818400001</v>
          </cell>
          <cell r="AP191">
            <v>92.27939879500002</v>
          </cell>
          <cell r="AQ191">
            <v>85.181193883000006</v>
          </cell>
          <cell r="AR191">
            <v>84.134670326000006</v>
          </cell>
          <cell r="AS191">
            <v>81.004171665000001</v>
          </cell>
          <cell r="AT191">
            <v>75.649531805999999</v>
          </cell>
          <cell r="AU191">
            <v>67.763388223999996</v>
          </cell>
          <cell r="AV191">
            <v>72.17362386413663</v>
          </cell>
          <cell r="AW191">
            <v>72.753331686338527</v>
          </cell>
          <cell r="AX191">
            <v>77.163567326475174</v>
          </cell>
          <cell r="AY191">
            <v>62.502615441930367</v>
          </cell>
          <cell r="AZ191">
            <v>63.008709494091747</v>
          </cell>
          <cell r="BA191">
            <v>63.51480354625312</v>
          </cell>
          <cell r="BB191">
            <v>64.020897598414507</v>
          </cell>
          <cell r="BC191">
            <v>55.659507424513187</v>
          </cell>
          <cell r="BD191">
            <v>56.11019169515702</v>
          </cell>
          <cell r="BE191">
            <v>56.560875965800854</v>
          </cell>
          <cell r="BF191">
            <v>57.011560236444694</v>
          </cell>
          <cell r="BG191">
            <v>51.508996162200191</v>
          </cell>
          <cell r="BH191">
            <v>51.926073054201815</v>
          </cell>
          <cell r="BI191">
            <v>52.343149946203432</v>
          </cell>
          <cell r="BJ191">
            <v>52.760226838205057</v>
          </cell>
          <cell r="BK191">
            <v>51.508996162200191</v>
          </cell>
          <cell r="BL191">
            <v>51.926073054201815</v>
          </cell>
          <cell r="BM191">
            <v>52.343149946203432</v>
          </cell>
          <cell r="BN191">
            <v>39.465325616821559</v>
          </cell>
        </row>
        <row r="192">
          <cell r="A192" t="str">
            <v xml:space="preserve">   SG&amp;A</v>
          </cell>
          <cell r="H192">
            <v>1572.7030613300001</v>
          </cell>
          <cell r="I192">
            <v>1487.887994987</v>
          </cell>
          <cell r="J192">
            <v>962.40876749100005</v>
          </cell>
          <cell r="K192">
            <v>958.16102434000004</v>
          </cell>
          <cell r="L192">
            <v>1067.2796224450001</v>
          </cell>
          <cell r="M192">
            <v>1061.3728288475454</v>
          </cell>
          <cell r="N192">
            <v>1154.8469139890378</v>
          </cell>
          <cell r="O192">
            <v>1249.3392602780939</v>
          </cell>
          <cell r="P192">
            <v>1344.3847205676627</v>
          </cell>
          <cell r="Q192">
            <v>1443.5836834975926</v>
          </cell>
          <cell r="AE192">
            <v>405.871199827</v>
          </cell>
          <cell r="AF192">
            <v>373.778735713</v>
          </cell>
          <cell r="AG192">
            <v>418.67741759500007</v>
          </cell>
          <cell r="AH192">
            <v>289.56064185199989</v>
          </cell>
          <cell r="AI192">
            <v>270.604175897</v>
          </cell>
          <cell r="AJ192">
            <v>202.83104562599999</v>
          </cell>
          <cell r="AK192">
            <v>216.70346819079066</v>
          </cell>
          <cell r="AL192">
            <v>272.27007777720939</v>
          </cell>
          <cell r="AM192">
            <v>199.066259487</v>
          </cell>
          <cell r="AN192">
            <v>221.41770476600001</v>
          </cell>
          <cell r="AO192">
            <v>227.65076381099999</v>
          </cell>
          <cell r="AP192">
            <v>310.02629627600004</v>
          </cell>
          <cell r="AQ192">
            <v>268.18454932399999</v>
          </cell>
          <cell r="AR192">
            <v>252.00485637200001</v>
          </cell>
          <cell r="AS192">
            <v>244.70481103715019</v>
          </cell>
          <cell r="AT192">
            <v>302.3854057118499</v>
          </cell>
          <cell r="AU192">
            <v>263.67490581499999</v>
          </cell>
          <cell r="AV192">
            <v>264.28183438303881</v>
          </cell>
          <cell r="AW192">
            <v>266.40458004073389</v>
          </cell>
          <cell r="AX192">
            <v>267.01150860877271</v>
          </cell>
          <cell r="AY192">
            <v>285.24718775529232</v>
          </cell>
          <cell r="AZ192">
            <v>287.55688158327041</v>
          </cell>
          <cell r="BA192">
            <v>289.8665754112485</v>
          </cell>
          <cell r="BB192">
            <v>292.1762692392266</v>
          </cell>
          <cell r="BC192">
            <v>308.58679728868918</v>
          </cell>
          <cell r="BD192">
            <v>311.08547580924539</v>
          </cell>
          <cell r="BE192">
            <v>313.58415432980155</v>
          </cell>
          <cell r="BF192">
            <v>316.08283285035782</v>
          </cell>
          <cell r="BG192">
            <v>332.06302598021267</v>
          </cell>
          <cell r="BH192">
            <v>334.75179542134799</v>
          </cell>
          <cell r="BI192">
            <v>337.44056486248337</v>
          </cell>
          <cell r="BJ192">
            <v>340.12933430361863</v>
          </cell>
          <cell r="BK192">
            <v>332.06302598021267</v>
          </cell>
          <cell r="BL192">
            <v>334.75179542134799</v>
          </cell>
          <cell r="BM192">
            <v>337.44056486248337</v>
          </cell>
          <cell r="BN192">
            <v>439.32829723354848</v>
          </cell>
        </row>
        <row r="193">
          <cell r="A193" t="str">
            <v>Provisioning expenses</v>
          </cell>
          <cell r="H193">
            <v>2697.4574824249999</v>
          </cell>
          <cell r="I193">
            <v>7134.3511772840002</v>
          </cell>
          <cell r="J193">
            <v>2580.442989316</v>
          </cell>
          <cell r="K193">
            <v>125.259430991</v>
          </cell>
          <cell r="L193">
            <v>118.966112426406</v>
          </cell>
          <cell r="M193">
            <v>307.91599786723259</v>
          </cell>
          <cell r="N193">
            <v>459.1027528200438</v>
          </cell>
          <cell r="O193">
            <v>488.94443175334663</v>
          </cell>
          <cell r="P193">
            <v>595.11522264835889</v>
          </cell>
          <cell r="Q193">
            <v>633.7977121205023</v>
          </cell>
          <cell r="AE193">
            <v>1108.4421188660001</v>
          </cell>
          <cell r="AF193">
            <v>993.23341886000003</v>
          </cell>
          <cell r="AG193">
            <v>807.68133218999992</v>
          </cell>
          <cell r="AH193">
            <v>4224.9943073680006</v>
          </cell>
          <cell r="AI193">
            <v>1259.2513831450001</v>
          </cell>
          <cell r="AJ193">
            <v>700.84298572900002</v>
          </cell>
          <cell r="AK193">
            <v>465.05056284299985</v>
          </cell>
          <cell r="AL193">
            <v>155.298057599</v>
          </cell>
          <cell r="AM193">
            <v>94.592368898999993</v>
          </cell>
          <cell r="AN193">
            <v>-3.2828218049999975</v>
          </cell>
          <cell r="AO193">
            <v>-22.769618886663352</v>
          </cell>
          <cell r="AP193">
            <v>56.719502783663359</v>
          </cell>
          <cell r="AQ193">
            <v>-18.211236221</v>
          </cell>
          <cell r="AR193">
            <v>70.375085078313106</v>
          </cell>
          <cell r="AS193">
            <v>61.564521177686885</v>
          </cell>
          <cell r="AT193">
            <v>5.2377423914060017</v>
          </cell>
          <cell r="AU193">
            <v>0</v>
          </cell>
          <cell r="AV193">
            <v>76.671083468940921</v>
          </cell>
          <cell r="AW193">
            <v>77.286915464675374</v>
          </cell>
          <cell r="AX193">
            <v>153.9579989336163</v>
          </cell>
          <cell r="AY193">
            <v>113.39837994655082</v>
          </cell>
          <cell r="AZ193">
            <v>114.31658545219091</v>
          </cell>
          <cell r="BA193">
            <v>115.234790957831</v>
          </cell>
          <cell r="BB193">
            <v>116.15299646347108</v>
          </cell>
          <cell r="BC193">
            <v>120.76927464307661</v>
          </cell>
          <cell r="BD193">
            <v>121.74716350658331</v>
          </cell>
          <cell r="BE193">
            <v>122.72505237009001</v>
          </cell>
          <cell r="BF193">
            <v>123.70294123359673</v>
          </cell>
          <cell r="BG193">
            <v>146.99345999414464</v>
          </cell>
          <cell r="BH193">
            <v>148.18369043944136</v>
          </cell>
          <cell r="BI193">
            <v>149.37392088473808</v>
          </cell>
          <cell r="BJ193">
            <v>150.5641513300348</v>
          </cell>
          <cell r="BK193">
            <v>146.99345999414464</v>
          </cell>
          <cell r="BL193">
            <v>148.18369043944136</v>
          </cell>
          <cell r="BM193">
            <v>149.37392088473808</v>
          </cell>
          <cell r="BN193">
            <v>189.24664080217821</v>
          </cell>
        </row>
        <row r="194">
          <cell r="A194" t="str">
            <v>Operating profits</v>
          </cell>
          <cell r="H194">
            <v>494.07763048900006</v>
          </cell>
          <cell r="I194">
            <v>-5334.7241830970006</v>
          </cell>
          <cell r="J194">
            <v>-846.88328725400038</v>
          </cell>
          <cell r="K194">
            <v>1248.434125926</v>
          </cell>
          <cell r="L194">
            <v>1191.1822747795939</v>
          </cell>
          <cell r="M194">
            <v>1042.9221479387345</v>
          </cell>
          <cell r="N194">
            <v>1010.7024104387317</v>
          </cell>
          <cell r="O194">
            <v>1101.1237176914997</v>
          </cell>
          <cell r="P194">
            <v>1115.9198762559388</v>
          </cell>
          <cell r="Q194">
            <v>1203.4906123309793</v>
          </cell>
          <cell r="AE194">
            <v>-377.1144677850001</v>
          </cell>
          <cell r="AF194">
            <v>-370.57842555714262</v>
          </cell>
          <cell r="AG194">
            <v>-218.08609178885717</v>
          </cell>
          <cell r="AH194">
            <v>-4368.9451979660007</v>
          </cell>
          <cell r="AI194">
            <v>-616.06000861600023</v>
          </cell>
          <cell r="AJ194">
            <v>-418.13140510899984</v>
          </cell>
          <cell r="AK194">
            <v>-69.908895480929459</v>
          </cell>
          <cell r="AL194">
            <v>257.21702195192915</v>
          </cell>
          <cell r="AM194">
            <v>292.73861594499994</v>
          </cell>
          <cell r="AN194">
            <v>354.9711754170001</v>
          </cell>
          <cell r="AO194">
            <v>361.30802727766297</v>
          </cell>
          <cell r="AP194">
            <v>239.41630728633697</v>
          </cell>
          <cell r="AQ194">
            <v>342.14187301700008</v>
          </cell>
          <cell r="AR194">
            <v>286.27857659968674</v>
          </cell>
          <cell r="AS194">
            <v>287.31880690616299</v>
          </cell>
          <cell r="AT194">
            <v>275.44301825674398</v>
          </cell>
          <cell r="AU194">
            <v>301.87882936500012</v>
          </cell>
          <cell r="AV194">
            <v>259.6876148367449</v>
          </cell>
          <cell r="AW194">
            <v>261.77345913262252</v>
          </cell>
          <cell r="AX194">
            <v>219.5822446043673</v>
          </cell>
          <cell r="AY194">
            <v>249.64349537836679</v>
          </cell>
          <cell r="AZ194">
            <v>251.66490019924419</v>
          </cell>
          <cell r="BA194">
            <v>253.68630502012175</v>
          </cell>
          <cell r="BB194">
            <v>255.7077098409988</v>
          </cell>
          <cell r="BC194">
            <v>271.9775582698004</v>
          </cell>
          <cell r="BD194">
            <v>274.17980570518341</v>
          </cell>
          <cell r="BE194">
            <v>276.38205314056643</v>
          </cell>
          <cell r="BF194">
            <v>278.5843005759495</v>
          </cell>
          <cell r="BG194">
            <v>275.63220943521702</v>
          </cell>
          <cell r="BH194">
            <v>277.86404918772882</v>
          </cell>
          <cell r="BI194">
            <v>280.09588894024074</v>
          </cell>
          <cell r="BJ194">
            <v>282.32772869275249</v>
          </cell>
          <cell r="BK194">
            <v>275.63220943521702</v>
          </cell>
          <cell r="BL194">
            <v>277.86404918772882</v>
          </cell>
          <cell r="BM194">
            <v>280.09588894024074</v>
          </cell>
          <cell r="BN194">
            <v>369.89846476779252</v>
          </cell>
        </row>
        <row r="195">
          <cell r="A195" t="str">
            <v>Net non-op income</v>
          </cell>
          <cell r="H195">
            <v>6.9539340109999443</v>
          </cell>
          <cell r="I195">
            <v>-238.36101234099999</v>
          </cell>
          <cell r="J195">
            <v>53.344025035000001</v>
          </cell>
          <cell r="K195">
            <v>114.639048867</v>
          </cell>
          <cell r="L195">
            <v>-4.4052661692749025E-2</v>
          </cell>
          <cell r="M195">
            <v>127.15864395674907</v>
          </cell>
          <cell r="N195">
            <v>169.84752538423777</v>
          </cell>
          <cell r="O195">
            <v>112.47913377968803</v>
          </cell>
          <cell r="P195">
            <v>115.35299818894123</v>
          </cell>
          <cell r="Q195">
            <v>-1.4604686541645151</v>
          </cell>
          <cell r="AE195">
            <v>-23.53841091</v>
          </cell>
          <cell r="AF195">
            <v>8.2456145539999994</v>
          </cell>
          <cell r="AG195">
            <v>-51.863796805000007</v>
          </cell>
          <cell r="AH195">
            <v>-171.20441918</v>
          </cell>
          <cell r="AI195">
            <v>69.820089715999998</v>
          </cell>
          <cell r="AJ195">
            <v>-63.553354689323101</v>
          </cell>
          <cell r="AK195">
            <v>-21.493838811676895</v>
          </cell>
          <cell r="AL195">
            <v>68.571128819999998</v>
          </cell>
          <cell r="AM195">
            <v>-0.967728959</v>
          </cell>
          <cell r="AN195">
            <v>124.820539842</v>
          </cell>
          <cell r="AO195">
            <v>2.0853736480000009</v>
          </cell>
          <cell r="AP195">
            <v>-11.299135664000005</v>
          </cell>
          <cell r="AQ195">
            <v>11.43453465</v>
          </cell>
          <cell r="AR195">
            <v>0.70938428800000075</v>
          </cell>
          <cell r="AS195">
            <v>18.804677622</v>
          </cell>
          <cell r="AT195">
            <v>-30.992649221692748</v>
          </cell>
          <cell r="AU195">
            <v>43.540123170000001</v>
          </cell>
          <cell r="AV195">
            <v>31.662502345230518</v>
          </cell>
          <cell r="AW195">
            <v>31.916819633144019</v>
          </cell>
          <cell r="AX195">
            <v>20.039198808374536</v>
          </cell>
          <cell r="AY195">
            <v>41.952338769906731</v>
          </cell>
          <cell r="AZ195">
            <v>42.292033820675208</v>
          </cell>
          <cell r="BA195">
            <v>42.631728871443677</v>
          </cell>
          <cell r="BB195">
            <v>42.971423922212153</v>
          </cell>
          <cell r="BC195">
            <v>27.782346043582944</v>
          </cell>
          <cell r="BD195">
            <v>28.00730431114232</v>
          </cell>
          <cell r="BE195">
            <v>28.232262578701693</v>
          </cell>
          <cell r="BF195">
            <v>28.457220846261066</v>
          </cell>
          <cell r="BG195">
            <v>28.492190552668482</v>
          </cell>
          <cell r="BH195">
            <v>28.722896549046364</v>
          </cell>
          <cell r="BI195">
            <v>28.95360254542425</v>
          </cell>
          <cell r="BJ195">
            <v>29.184308541802139</v>
          </cell>
          <cell r="BK195">
            <v>28.492190552668482</v>
          </cell>
          <cell r="BL195">
            <v>28.722896549046364</v>
          </cell>
          <cell r="BM195">
            <v>28.95360254542425</v>
          </cell>
          <cell r="BN195">
            <v>-87.629158301303605</v>
          </cell>
        </row>
        <row r="196">
          <cell r="A196" t="str">
            <v>Pretax profits</v>
          </cell>
          <cell r="H196">
            <v>501.0315645</v>
          </cell>
          <cell r="I196">
            <v>-5556.9521903970008</v>
          </cell>
          <cell r="J196">
            <v>-81.600473410000404</v>
          </cell>
          <cell r="K196">
            <v>1363.0731747929999</v>
          </cell>
          <cell r="L196">
            <v>1191.138222117901</v>
          </cell>
          <cell r="M196">
            <v>1170.0807918954836</v>
          </cell>
          <cell r="N196">
            <v>1180.5499358229695</v>
          </cell>
          <cell r="O196">
            <v>1213.6028514711877</v>
          </cell>
          <cell r="P196">
            <v>1231.27287444488</v>
          </cell>
          <cell r="Q196">
            <v>1202.0301436768148</v>
          </cell>
          <cell r="AE196">
            <v>-384.51987365400009</v>
          </cell>
          <cell r="AF196">
            <v>-362.33281100314264</v>
          </cell>
          <cell r="AG196">
            <v>-269.94988859385717</v>
          </cell>
          <cell r="AH196">
            <v>-4540.1496171460012</v>
          </cell>
          <cell r="AI196">
            <v>121.08402371299974</v>
          </cell>
          <cell r="AJ196">
            <v>-481.68475979832283</v>
          </cell>
          <cell r="AK196">
            <v>-46.78788809660648</v>
          </cell>
          <cell r="AL196">
            <v>325.78815077192917</v>
          </cell>
          <cell r="AM196">
            <v>291.77088698599994</v>
          </cell>
          <cell r="AN196">
            <v>479.79171525900006</v>
          </cell>
          <cell r="AO196">
            <v>363.39340092566306</v>
          </cell>
          <cell r="AP196">
            <v>228.11717162233685</v>
          </cell>
          <cell r="AQ196">
            <v>353.57640766700013</v>
          </cell>
          <cell r="AR196">
            <v>286.98796088768665</v>
          </cell>
          <cell r="AS196">
            <v>306.12348452816309</v>
          </cell>
          <cell r="AT196">
            <v>244.45036903505115</v>
          </cell>
          <cell r="AU196">
            <v>345.41895253500013</v>
          </cell>
          <cell r="AV196">
            <v>291.35011718197541</v>
          </cell>
          <cell r="AW196">
            <v>293.69027876576655</v>
          </cell>
          <cell r="AX196">
            <v>239.62144341274183</v>
          </cell>
          <cell r="AY196">
            <v>291.59583414827352</v>
          </cell>
          <cell r="AZ196">
            <v>293.9569340199194</v>
          </cell>
          <cell r="BA196">
            <v>296.31803389156545</v>
          </cell>
          <cell r="BB196">
            <v>298.67913376321098</v>
          </cell>
          <cell r="BC196">
            <v>299.75990431338334</v>
          </cell>
          <cell r="BD196">
            <v>302.18711001632573</v>
          </cell>
          <cell r="BE196">
            <v>304.61431571926812</v>
          </cell>
          <cell r="BF196">
            <v>307.04152142221056</v>
          </cell>
          <cell r="BG196">
            <v>304.12439998788551</v>
          </cell>
          <cell r="BH196">
            <v>306.58694573677519</v>
          </cell>
          <cell r="BI196">
            <v>309.04949148566499</v>
          </cell>
          <cell r="BJ196">
            <v>311.51203723455461</v>
          </cell>
          <cell r="BK196">
            <v>304.12439998788551</v>
          </cell>
          <cell r="BL196">
            <v>306.58694573677519</v>
          </cell>
          <cell r="BM196">
            <v>309.04949148566499</v>
          </cell>
          <cell r="BN196">
            <v>282.2693064664889</v>
          </cell>
        </row>
        <row r="197">
          <cell r="A197" t="str">
            <v xml:space="preserve">   Income taxes</v>
          </cell>
          <cell r="H197">
            <v>150.63719141000001</v>
          </cell>
          <cell r="I197">
            <v>0</v>
          </cell>
          <cell r="J197">
            <v>0</v>
          </cell>
          <cell r="K197">
            <v>0</v>
          </cell>
          <cell r="L197">
            <v>-2.5410259009999998</v>
          </cell>
          <cell r="M197">
            <v>0</v>
          </cell>
          <cell r="N197">
            <v>0</v>
          </cell>
          <cell r="O197">
            <v>305.56319250068691</v>
          </cell>
          <cell r="P197">
            <v>338.60004047234219</v>
          </cell>
          <cell r="Q197">
            <v>330.55828951112409</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-2.5410259009999998</v>
          </cell>
          <cell r="AT197">
            <v>0</v>
          </cell>
          <cell r="AU197">
            <v>-519.98051612200004</v>
          </cell>
          <cell r="AV197">
            <v>0</v>
          </cell>
          <cell r="AW197">
            <v>0</v>
          </cell>
          <cell r="AX197">
            <v>519.98051612200004</v>
          </cell>
          <cell r="AY197">
            <v>0</v>
          </cell>
          <cell r="AZ197">
            <v>0</v>
          </cell>
          <cell r="BA197">
            <v>0</v>
          </cell>
          <cell r="BB197">
            <v>0</v>
          </cell>
          <cell r="BC197">
            <v>43.568330025642766</v>
          </cell>
          <cell r="BD197">
            <v>83.101455254489579</v>
          </cell>
          <cell r="BE197">
            <v>83.768936822798736</v>
          </cell>
          <cell r="BF197">
            <v>95.124470397755829</v>
          </cell>
          <cell r="BG197">
            <v>83.634209996668488</v>
          </cell>
          <cell r="BH197">
            <v>84.311410077613218</v>
          </cell>
          <cell r="BI197">
            <v>84.988610158557861</v>
          </cell>
          <cell r="BJ197">
            <v>85.665810239502633</v>
          </cell>
          <cell r="BK197">
            <v>83.634209996668488</v>
          </cell>
          <cell r="BL197">
            <v>84.311410077613218</v>
          </cell>
          <cell r="BM197">
            <v>84.988610158557861</v>
          </cell>
          <cell r="BN197">
            <v>77.624059278284534</v>
          </cell>
        </row>
        <row r="198">
          <cell r="A198" t="str">
            <v>Net profits</v>
          </cell>
          <cell r="H198">
            <v>350.39437308999999</v>
          </cell>
          <cell r="I198">
            <v>-5598.8110330510008</v>
          </cell>
          <cell r="J198">
            <v>-81.600473410000404</v>
          </cell>
          <cell r="K198">
            <v>1363.0731747929999</v>
          </cell>
          <cell r="L198">
            <v>1193.679248018901</v>
          </cell>
          <cell r="M198">
            <v>1170.0807918954836</v>
          </cell>
          <cell r="N198">
            <v>1180.5499358229695</v>
          </cell>
          <cell r="O198">
            <v>908.0396589705008</v>
          </cell>
          <cell r="P198">
            <v>892.67283397253777</v>
          </cell>
          <cell r="Q198">
            <v>871.47185416569073</v>
          </cell>
          <cell r="AE198">
            <v>-384.51987365400009</v>
          </cell>
          <cell r="AF198">
            <v>-362.33281100314264</v>
          </cell>
          <cell r="AG198">
            <v>-269.94988859385717</v>
          </cell>
          <cell r="AH198">
            <v>-4582.0084598000012</v>
          </cell>
          <cell r="AI198">
            <v>121.08402371299974</v>
          </cell>
          <cell r="AJ198">
            <v>-481.68475979832283</v>
          </cell>
          <cell r="AK198">
            <v>-46.78788809660648</v>
          </cell>
          <cell r="AL198">
            <v>325.78815077192917</v>
          </cell>
          <cell r="AM198">
            <v>291.77088698599994</v>
          </cell>
          <cell r="AN198">
            <v>479.79171525900006</v>
          </cell>
          <cell r="AO198">
            <v>363.39340092566306</v>
          </cell>
          <cell r="AP198">
            <v>228.11717162233685</v>
          </cell>
          <cell r="AQ198">
            <v>353.57640766700013</v>
          </cell>
          <cell r="AR198">
            <v>286.98796088768665</v>
          </cell>
          <cell r="AS198">
            <v>308.6645104291631</v>
          </cell>
          <cell r="AT198">
            <v>244.45036903505115</v>
          </cell>
          <cell r="AU198">
            <v>865.39946865700017</v>
          </cell>
          <cell r="AV198">
            <v>291.35011718197541</v>
          </cell>
          <cell r="AW198">
            <v>293.69027876576655</v>
          </cell>
          <cell r="AX198">
            <v>-280.35907270925821</v>
          </cell>
          <cell r="AY198">
            <v>291.59583414827352</v>
          </cell>
          <cell r="AZ198">
            <v>293.9569340199194</v>
          </cell>
          <cell r="BA198">
            <v>296.31803389156545</v>
          </cell>
          <cell r="BB198">
            <v>298.67913376321098</v>
          </cell>
          <cell r="BC198">
            <v>256.19157428774059</v>
          </cell>
          <cell r="BD198">
            <v>219.08565476183617</v>
          </cell>
          <cell r="BE198">
            <v>220.84537889646938</v>
          </cell>
          <cell r="BF198">
            <v>211.91705102445474</v>
          </cell>
          <cell r="BG198">
            <v>220.49018999121702</v>
          </cell>
          <cell r="BH198">
            <v>222.27553565916196</v>
          </cell>
          <cell r="BI198">
            <v>224.06088132710713</v>
          </cell>
          <cell r="BJ198">
            <v>225.84622699505198</v>
          </cell>
          <cell r="BK198">
            <v>220.49018999121702</v>
          </cell>
          <cell r="BL198">
            <v>222.27553565916196</v>
          </cell>
          <cell r="BM198">
            <v>224.06088132710713</v>
          </cell>
          <cell r="BN198">
            <v>204.64524718820437</v>
          </cell>
        </row>
        <row r="200">
          <cell r="A200" t="str">
            <v>Income statement (Adjusted)</v>
          </cell>
          <cell r="AU200">
            <v>0.247</v>
          </cell>
          <cell r="AV200">
            <v>0.249</v>
          </cell>
          <cell r="AW200">
            <v>0.251</v>
          </cell>
          <cell r="AX200">
            <v>0.253</v>
          </cell>
          <cell r="AY200">
            <v>0.247</v>
          </cell>
          <cell r="AZ200">
            <v>0.249</v>
          </cell>
          <cell r="BA200">
            <v>0.251</v>
          </cell>
          <cell r="BB200">
            <v>0.253</v>
          </cell>
          <cell r="BC200">
            <v>0.247</v>
          </cell>
          <cell r="BD200">
            <v>0.249</v>
          </cell>
          <cell r="BE200">
            <v>0.251</v>
          </cell>
          <cell r="BF200">
            <v>0.253</v>
          </cell>
          <cell r="BG200">
            <v>0.247</v>
          </cell>
          <cell r="BH200">
            <v>0.249</v>
          </cell>
          <cell r="BI200">
            <v>0.251</v>
          </cell>
          <cell r="BJ200">
            <v>0.253</v>
          </cell>
          <cell r="BK200">
            <v>0.247</v>
          </cell>
          <cell r="BL200">
            <v>0.249</v>
          </cell>
          <cell r="BM200">
            <v>0.251</v>
          </cell>
          <cell r="BN200">
            <v>0.253</v>
          </cell>
        </row>
        <row r="201">
          <cell r="A201" t="str">
            <v>Net interest income</v>
          </cell>
          <cell r="H201">
            <v>2466.328781235</v>
          </cell>
          <cell r="I201">
            <v>1295.5570329789998</v>
          </cell>
          <cell r="J201">
            <v>1096.2485332249998</v>
          </cell>
          <cell r="K201">
            <v>1258.873010435</v>
          </cell>
          <cell r="L201">
            <v>1586.3900235169999</v>
          </cell>
          <cell r="M201">
            <v>1673.2125797721546</v>
          </cell>
          <cell r="N201">
            <v>1837.6187866991672</v>
          </cell>
          <cell r="O201">
            <v>2001.2169552886319</v>
          </cell>
          <cell r="P201">
            <v>2162.7469854994224</v>
          </cell>
          <cell r="Q201">
            <v>2330.1754397683208</v>
          </cell>
          <cell r="AE201">
            <v>423.78943630499998</v>
          </cell>
          <cell r="AF201">
            <v>369.22774891500001</v>
          </cell>
          <cell r="AG201">
            <v>291.60989857899995</v>
          </cell>
          <cell r="AH201">
            <v>210.92994917999988</v>
          </cell>
          <cell r="AI201">
            <v>294.37467453300002</v>
          </cell>
          <cell r="AJ201">
            <v>255.00410349200007</v>
          </cell>
          <cell r="AK201">
            <v>287.02713966686088</v>
          </cell>
          <cell r="AL201">
            <v>259.84261553313877</v>
          </cell>
          <cell r="AM201">
            <v>282.76668578499994</v>
          </cell>
          <cell r="AN201">
            <v>315.89966258100003</v>
          </cell>
          <cell r="AO201">
            <v>306.43041332099978</v>
          </cell>
          <cell r="AP201">
            <v>353.77624874800028</v>
          </cell>
          <cell r="AQ201">
            <v>366.76667728699999</v>
          </cell>
          <cell r="AR201">
            <v>394.23812477599995</v>
          </cell>
          <cell r="AS201">
            <v>405.89680904700009</v>
          </cell>
          <cell r="AT201">
            <v>419.48841240699983</v>
          </cell>
          <cell r="AU201">
            <v>412.40661923600004</v>
          </cell>
          <cell r="AV201">
            <v>416.62993236326651</v>
          </cell>
          <cell r="AW201">
            <v>419.97635752281087</v>
          </cell>
          <cell r="AX201">
            <v>424.19967065007728</v>
          </cell>
          <cell r="AY201">
            <v>453.89184031469432</v>
          </cell>
          <cell r="AZ201">
            <v>457.56707788809257</v>
          </cell>
          <cell r="BA201">
            <v>461.24231546149099</v>
          </cell>
          <cell r="BB201">
            <v>464.91755303488901</v>
          </cell>
          <cell r="BC201">
            <v>494.30058795629202</v>
          </cell>
          <cell r="BD201">
            <v>498.30302186686936</v>
          </cell>
          <cell r="BE201">
            <v>502.30545577744658</v>
          </cell>
          <cell r="BF201">
            <v>506.30788968802403</v>
          </cell>
          <cell r="BG201">
            <v>534.19850541835729</v>
          </cell>
          <cell r="BH201">
            <v>538.52399938935616</v>
          </cell>
          <cell r="BI201">
            <v>542.84949336035504</v>
          </cell>
          <cell r="BJ201">
            <v>547.17498733135369</v>
          </cell>
          <cell r="BK201">
            <v>534.19850541835729</v>
          </cell>
          <cell r="BL201">
            <v>538.52399938935616</v>
          </cell>
          <cell r="BM201">
            <v>542.84949336035504</v>
          </cell>
          <cell r="BN201">
            <v>714.60344160025204</v>
          </cell>
        </row>
        <row r="202">
          <cell r="A202" t="str">
            <v xml:space="preserve">   Interest income</v>
          </cell>
          <cell r="H202">
            <v>3333.244343506</v>
          </cell>
          <cell r="I202">
            <v>2400.6766094669997</v>
          </cell>
          <cell r="J202">
            <v>1832.5485409689998</v>
          </cell>
          <cell r="K202">
            <v>1656.730570979</v>
          </cell>
          <cell r="L202">
            <v>1912.3595911969999</v>
          </cell>
          <cell r="M202">
            <v>1963.0664908731051</v>
          </cell>
          <cell r="N202">
            <v>2090.6658127798569</v>
          </cell>
          <cell r="O202">
            <v>2226.5590906105476</v>
          </cell>
          <cell r="P202">
            <v>2371.2854315002328</v>
          </cell>
          <cell r="Q202">
            <v>2525.4189845477476</v>
          </cell>
          <cell r="AE202">
            <v>672.79239135900002</v>
          </cell>
          <cell r="AF202">
            <v>606.19600740999999</v>
          </cell>
          <cell r="AG202">
            <v>514.90421612299997</v>
          </cell>
          <cell r="AH202">
            <v>606.78399457499972</v>
          </cell>
          <cell r="AI202">
            <v>502.37733566100002</v>
          </cell>
          <cell r="AJ202">
            <v>451.13313648600007</v>
          </cell>
          <cell r="AK202">
            <v>462.82707635700001</v>
          </cell>
          <cell r="AL202">
            <v>416.21099246499966</v>
          </cell>
          <cell r="AM202">
            <v>398.26161990699995</v>
          </cell>
          <cell r="AN202">
            <v>413.54614202400001</v>
          </cell>
          <cell r="AO202">
            <v>398.86716150499979</v>
          </cell>
          <cell r="AP202">
            <v>446.0556475430003</v>
          </cell>
          <cell r="AQ202">
            <v>451.94787116999998</v>
          </cell>
          <cell r="AR202">
            <v>478.37279510199994</v>
          </cell>
          <cell r="AS202">
            <v>486.90098071200009</v>
          </cell>
          <cell r="AT202">
            <v>495.13794421299986</v>
          </cell>
          <cell r="AU202">
            <v>480.17000746000002</v>
          </cell>
          <cell r="AV202">
            <v>488.80355622740313</v>
          </cell>
          <cell r="AW202">
            <v>492.7296892091494</v>
          </cell>
          <cell r="AX202">
            <v>501.36323797655245</v>
          </cell>
          <cell r="AY202">
            <v>516.39445575662467</v>
          </cell>
          <cell r="AZ202">
            <v>520.57578738218433</v>
          </cell>
          <cell r="BA202">
            <v>524.75711900774411</v>
          </cell>
          <cell r="BB202">
            <v>528.93845063330355</v>
          </cell>
          <cell r="BC202">
            <v>549.96009538080523</v>
          </cell>
          <cell r="BD202">
            <v>554.41321356202639</v>
          </cell>
          <cell r="BE202">
            <v>558.86633174324743</v>
          </cell>
          <cell r="BF202">
            <v>563.3194499244687</v>
          </cell>
          <cell r="BG202">
            <v>585.7075015805575</v>
          </cell>
          <cell r="BH202">
            <v>590.45007244355793</v>
          </cell>
          <cell r="BI202">
            <v>595.19264330655847</v>
          </cell>
          <cell r="BJ202">
            <v>599.93521416955878</v>
          </cell>
          <cell r="BK202">
            <v>585.7075015805575</v>
          </cell>
          <cell r="BL202">
            <v>590.45007244355793</v>
          </cell>
          <cell r="BM202">
            <v>595.19264330655847</v>
          </cell>
          <cell r="BN202">
            <v>754.06876721707363</v>
          </cell>
        </row>
        <row r="203">
          <cell r="A203" t="str">
            <v xml:space="preserve">      as % avg. IEA</v>
          </cell>
          <cell r="H203">
            <v>0.22705022369048625</v>
          </cell>
          <cell r="I203">
            <v>0.17767155226364328</v>
          </cell>
          <cell r="J203">
            <v>0.18065838994200234</v>
          </cell>
          <cell r="K203">
            <v>0.20403404621440149</v>
          </cell>
          <cell r="L203">
            <v>0.22045629804518035</v>
          </cell>
          <cell r="M203">
            <v>0.21</v>
          </cell>
          <cell r="N203">
            <v>0.21000000000000002</v>
          </cell>
          <cell r="O203">
            <v>0.21000000000000002</v>
          </cell>
          <cell r="P203">
            <v>0.21</v>
          </cell>
          <cell r="Q203">
            <v>0.21</v>
          </cell>
          <cell r="Y203">
            <v>0.21</v>
          </cell>
          <cell r="AE203">
            <v>0.18612002627548649</v>
          </cell>
          <cell r="AF203">
            <v>0.18730513133242233</v>
          </cell>
          <cell r="AG203">
            <v>0.19088447319919208</v>
          </cell>
          <cell r="AH203">
            <v>0.21797791080514689</v>
          </cell>
          <cell r="AI203">
            <v>0.16521480712007197</v>
          </cell>
          <cell r="AJ203">
            <v>0.16131009724312503</v>
          </cell>
          <cell r="AK203">
            <v>0.18244135539345419</v>
          </cell>
          <cell r="AL203">
            <v>0.18655163474800746</v>
          </cell>
          <cell r="AM203">
            <v>0.20158889321833359</v>
          </cell>
          <cell r="AN203">
            <v>0.2022229231102193</v>
          </cell>
          <cell r="AO203">
            <v>0.18926801532817616</v>
          </cell>
          <cell r="AP203">
            <v>0.21425243378647418</v>
          </cell>
          <cell r="AQ203">
            <v>0.21312019890756964</v>
          </cell>
          <cell r="AR203">
            <v>0.2175777082348464</v>
          </cell>
          <cell r="AS203">
            <v>0.21637353945113608</v>
          </cell>
          <cell r="AT203">
            <v>0.21840540054168248</v>
          </cell>
          <cell r="AU203">
            <v>0.21408742322326269</v>
          </cell>
          <cell r="AV203">
            <v>0.21493045758257787</v>
          </cell>
          <cell r="AW203">
            <v>0.20991688682448262</v>
          </cell>
          <cell r="AX203">
            <v>0.20982366536162153</v>
          </cell>
          <cell r="AY203">
            <v>0.21249656540607564</v>
          </cell>
          <cell r="AZ203">
            <v>0.21250450184501846</v>
          </cell>
          <cell r="BA203">
            <v>0.21167285323609847</v>
          </cell>
          <cell r="BB203">
            <v>0.20841973285841484</v>
          </cell>
          <cell r="BC203">
            <v>0.21249656540607559</v>
          </cell>
          <cell r="BD203">
            <v>0.21250450184501846</v>
          </cell>
          <cell r="BE203">
            <v>0.21167285323609844</v>
          </cell>
          <cell r="BF203">
            <v>0.208419732858415</v>
          </cell>
          <cell r="BG203">
            <v>0.21249656540607564</v>
          </cell>
          <cell r="BH203">
            <v>0.21250450184501843</v>
          </cell>
          <cell r="BI203">
            <v>0.21167285323609847</v>
          </cell>
          <cell r="BJ203">
            <v>0.20841973285841489</v>
          </cell>
          <cell r="BK203">
            <v>0.19952729146110387</v>
          </cell>
          <cell r="BL203">
            <v>0.19953474351644923</v>
          </cell>
          <cell r="BM203">
            <v>0.19875385280384833</v>
          </cell>
          <cell r="BN203">
            <v>0.24597775074310499</v>
          </cell>
        </row>
        <row r="204">
          <cell r="A204" t="str">
            <v xml:space="preserve">   Interest expenses</v>
          </cell>
          <cell r="H204">
            <v>866.915562271</v>
          </cell>
          <cell r="I204">
            <v>1105.1195764879999</v>
          </cell>
          <cell r="J204">
            <v>736.30000774400003</v>
          </cell>
          <cell r="K204">
            <v>397.85756054400002</v>
          </cell>
          <cell r="L204">
            <v>325.96956768000001</v>
          </cell>
          <cell r="M204">
            <v>289.85391110095031</v>
          </cell>
          <cell r="N204">
            <v>253.04702608068973</v>
          </cell>
          <cell r="O204">
            <v>225.34213532191575</v>
          </cell>
          <cell r="P204">
            <v>208.5384460008105</v>
          </cell>
          <cell r="Q204">
            <v>195.243544779427</v>
          </cell>
          <cell r="AE204">
            <v>249.00295505400001</v>
          </cell>
          <cell r="AF204">
            <v>236.96825849500001</v>
          </cell>
          <cell r="AG204">
            <v>223.29431754400002</v>
          </cell>
          <cell r="AH204">
            <v>395.85404539499984</v>
          </cell>
          <cell r="AI204">
            <v>208.002661128</v>
          </cell>
          <cell r="AJ204">
            <v>196.129032994</v>
          </cell>
          <cell r="AK204">
            <v>175.79993669013913</v>
          </cell>
          <cell r="AL204">
            <v>156.36837693186089</v>
          </cell>
          <cell r="AM204">
            <v>115.494934122</v>
          </cell>
          <cell r="AN204">
            <v>97.64647944299999</v>
          </cell>
          <cell r="AO204">
            <v>92.43674818400001</v>
          </cell>
          <cell r="AP204">
            <v>92.27939879500002</v>
          </cell>
          <cell r="AQ204">
            <v>85.181193883000006</v>
          </cell>
          <cell r="AR204">
            <v>84.134670326000006</v>
          </cell>
          <cell r="AS204">
            <v>81.004171665000001</v>
          </cell>
          <cell r="AT204">
            <v>75.649531805999999</v>
          </cell>
          <cell r="AU204">
            <v>67.763388223999996</v>
          </cell>
          <cell r="AV204">
            <v>72.17362386413663</v>
          </cell>
          <cell r="AW204">
            <v>72.753331686338527</v>
          </cell>
          <cell r="AX204">
            <v>77.163567326475174</v>
          </cell>
          <cell r="AY204">
            <v>62.502615441930367</v>
          </cell>
          <cell r="AZ204">
            <v>63.008709494091747</v>
          </cell>
          <cell r="BA204">
            <v>63.51480354625312</v>
          </cell>
          <cell r="BB204">
            <v>64.020897598414507</v>
          </cell>
          <cell r="BC204">
            <v>55.659507424513187</v>
          </cell>
          <cell r="BD204">
            <v>56.11019169515702</v>
          </cell>
          <cell r="BE204">
            <v>56.560875965800854</v>
          </cell>
          <cell r="BF204">
            <v>57.011560236444694</v>
          </cell>
          <cell r="BG204">
            <v>51.508996162200191</v>
          </cell>
          <cell r="BH204">
            <v>51.926073054201815</v>
          </cell>
          <cell r="BI204">
            <v>52.343149946203432</v>
          </cell>
          <cell r="BJ204">
            <v>52.760226838205057</v>
          </cell>
          <cell r="BK204">
            <v>51.508996162200191</v>
          </cell>
          <cell r="BL204">
            <v>51.926073054201815</v>
          </cell>
          <cell r="BM204">
            <v>52.343149946203432</v>
          </cell>
          <cell r="BN204">
            <v>39.465325616821559</v>
          </cell>
        </row>
        <row r="205">
          <cell r="A205" t="str">
            <v xml:space="preserve">      as % avg. IBL</v>
          </cell>
          <cell r="H205">
            <v>5.6177985287326579E-2</v>
          </cell>
          <cell r="I205">
            <v>7.9311109461876264E-2</v>
          </cell>
          <cell r="J205">
            <v>7.2979587243164806E-2</v>
          </cell>
          <cell r="K205">
            <v>5.7595838866865028E-2</v>
          </cell>
          <cell r="L205">
            <v>5.8157802030175891E-2</v>
          </cell>
          <cell r="M205">
            <v>0.06</v>
          </cell>
          <cell r="N205">
            <v>0.06</v>
          </cell>
          <cell r="O205">
            <v>0.06</v>
          </cell>
          <cell r="P205">
            <v>0.06</v>
          </cell>
          <cell r="Q205">
            <v>0.06</v>
          </cell>
          <cell r="Y205">
            <v>0.06</v>
          </cell>
          <cell r="AE205">
            <v>6.1753793451808668E-2</v>
          </cell>
          <cell r="AF205">
            <v>6.072926411256354E-2</v>
          </cell>
          <cell r="AG205">
            <v>6.6072988004755473E-2</v>
          </cell>
          <cell r="AH205">
            <v>0.126259039716307</v>
          </cell>
          <cell r="AI205">
            <v>7.0605006094768691E-2</v>
          </cell>
          <cell r="AJ205">
            <v>7.2582100150105355E-2</v>
          </cell>
          <cell r="AK205">
            <v>7.019287054387896E-2</v>
          </cell>
          <cell r="AL205">
            <v>7.2340851145758417E-2</v>
          </cell>
          <cell r="AM205">
            <v>6.4785369086131167E-2</v>
          </cell>
          <cell r="AN205">
            <v>6.0116469684230976E-2</v>
          </cell>
          <cell r="AO205">
            <v>5.8688587040613263E-2</v>
          </cell>
          <cell r="AP205">
            <v>6.0513028411718885E-2</v>
          </cell>
          <cell r="AQ205">
            <v>5.6492025634066835E-2</v>
          </cell>
          <cell r="AR205">
            <v>5.7975621838722027E-2</v>
          </cell>
          <cell r="AS205">
            <v>5.7881392224783786E-2</v>
          </cell>
          <cell r="AT205">
            <v>5.6499375414224291E-2</v>
          </cell>
          <cell r="AU205">
            <v>5.6311322413104464E-2</v>
          </cell>
          <cell r="AV205">
            <v>5.9903976199247852E-2</v>
          </cell>
          <cell r="AW205">
            <v>5.8292908508003526E-2</v>
          </cell>
          <cell r="AX205">
            <v>6.5935588060059627E-2</v>
          </cell>
          <cell r="AY205">
            <v>5.6200347935673883E-2</v>
          </cell>
          <cell r="AZ205">
            <v>5.7653801316625092E-2</v>
          </cell>
          <cell r="BA205">
            <v>5.9694809886271426E-2</v>
          </cell>
          <cell r="BB205">
            <v>6.3625442034658641E-2</v>
          </cell>
          <cell r="BC205">
            <v>5.7515732254367895E-2</v>
          </cell>
          <cell r="BD205">
            <v>5.8562417128935618E-2</v>
          </cell>
          <cell r="BE205">
            <v>5.9933594247849602E-2</v>
          </cell>
          <cell r="BF205">
            <v>6.2312847478950065E-2</v>
          </cell>
          <cell r="BG205">
            <v>5.7705361821958664E-2</v>
          </cell>
          <cell r="BH205">
            <v>5.8692287358706373E-2</v>
          </cell>
          <cell r="BI205">
            <v>5.9967273298392305E-2</v>
          </cell>
          <cell r="BJ205">
            <v>6.2132878567001969E-2</v>
          </cell>
          <cell r="BK205">
            <v>6.1958188787983794E-2</v>
          </cell>
          <cell r="BL205">
            <v>6.2909771604299461E-2</v>
          </cell>
          <cell r="BM205">
            <v>6.4107720688814596E-2</v>
          </cell>
          <cell r="BN205">
            <v>4.9414962856525281E-2</v>
          </cell>
        </row>
        <row r="206">
          <cell r="A206" t="str">
            <v>Non-interest come</v>
          </cell>
          <cell r="H206">
            <v>2297.9093930089998</v>
          </cell>
          <cell r="I206">
            <v>1991.957956195</v>
          </cell>
          <cell r="J206">
            <v>1599.7199363279999</v>
          </cell>
          <cell r="K206">
            <v>1072.9815708220001</v>
          </cell>
          <cell r="L206">
            <v>791.03798613399999</v>
          </cell>
          <cell r="M206">
            <v>738.99839488135808</v>
          </cell>
          <cell r="N206">
            <v>787.03329054864639</v>
          </cell>
          <cell r="O206">
            <v>838.19045443430844</v>
          </cell>
          <cell r="P206">
            <v>892.67283397253834</v>
          </cell>
          <cell r="Q206">
            <v>950.69656818075339</v>
          </cell>
          <cell r="AE206">
            <v>713.40941460299996</v>
          </cell>
          <cell r="AF206">
            <v>627.20598010085746</v>
          </cell>
          <cell r="AG206">
            <v>716.66275941714275</v>
          </cell>
          <cell r="AH206">
            <v>-65.320197926000219</v>
          </cell>
          <cell r="AI206">
            <v>619.4208758929999</v>
          </cell>
          <cell r="AJ206">
            <v>230.53852275400021</v>
          </cell>
          <cell r="AK206">
            <v>324.81799588599995</v>
          </cell>
          <cell r="AL206">
            <v>424.9425417949999</v>
          </cell>
          <cell r="AM206">
            <v>303.63055854599997</v>
          </cell>
          <cell r="AN206">
            <v>257.20639579700014</v>
          </cell>
          <cell r="AO206">
            <v>259.75875888099972</v>
          </cell>
          <cell r="AP206">
            <v>252.38585759800026</v>
          </cell>
          <cell r="AQ206">
            <v>225.3485088330001</v>
          </cell>
          <cell r="AR206">
            <v>214.42039327399993</v>
          </cell>
          <cell r="AS206">
            <v>187.69133007400001</v>
          </cell>
          <cell r="AT206">
            <v>163.57775395299996</v>
          </cell>
          <cell r="AU206">
            <v>153.14711594400006</v>
          </cell>
          <cell r="AV206">
            <v>184.01060032545817</v>
          </cell>
          <cell r="AW206">
            <v>185.48859711522087</v>
          </cell>
          <cell r="AX206">
            <v>216.35208149667903</v>
          </cell>
          <cell r="AY206">
            <v>194.39722276551566</v>
          </cell>
          <cell r="AZ206">
            <v>195.97128934661296</v>
          </cell>
          <cell r="BA206">
            <v>197.54535592771023</v>
          </cell>
          <cell r="BB206">
            <v>199.11942250880747</v>
          </cell>
          <cell r="BC206">
            <v>207.03304224527417</v>
          </cell>
          <cell r="BD206">
            <v>208.7094231541428</v>
          </cell>
          <cell r="BE206">
            <v>210.38580406301142</v>
          </cell>
          <cell r="BF206">
            <v>212.06218497188001</v>
          </cell>
          <cell r="BG206">
            <v>220.49018999121697</v>
          </cell>
          <cell r="BH206">
            <v>222.27553565916205</v>
          </cell>
          <cell r="BI206">
            <v>224.06088132710713</v>
          </cell>
          <cell r="BJ206">
            <v>225.84622699505223</v>
          </cell>
          <cell r="BK206">
            <v>220.49018999121697</v>
          </cell>
          <cell r="BL206">
            <v>222.27553565916205</v>
          </cell>
          <cell r="BM206">
            <v>224.06088132710713</v>
          </cell>
          <cell r="BN206">
            <v>283.86996120326728</v>
          </cell>
        </row>
        <row r="207">
          <cell r="A207" t="str">
            <v xml:space="preserve">   as % of managed IEA</v>
          </cell>
          <cell r="H207">
            <v>7.1919115478159892E-2</v>
          </cell>
          <cell r="I207">
            <v>7.2869386517514068E-2</v>
          </cell>
          <cell r="J207">
            <v>9.6019454596791232E-2</v>
          </cell>
          <cell r="K207">
            <v>9.155969102198995E-2</v>
          </cell>
          <cell r="L207">
            <v>6.8265792488894542E-2</v>
          </cell>
          <cell r="M207">
            <v>0.06</v>
          </cell>
          <cell r="N207">
            <v>0.06</v>
          </cell>
          <cell r="O207">
            <v>0.06</v>
          </cell>
          <cell r="P207">
            <v>0.06</v>
          </cell>
          <cell r="Q207">
            <v>0.06</v>
          </cell>
          <cell r="Y207">
            <v>0.06</v>
          </cell>
          <cell r="AE207">
            <v>8.5074431557363869E-2</v>
          </cell>
          <cell r="AF207">
            <v>8.3442830169536436E-2</v>
          </cell>
          <cell r="AG207">
            <v>0.10878693949829832</v>
          </cell>
          <cell r="AH207">
            <v>-1.1361994634585841E-2</v>
          </cell>
          <cell r="AI207">
            <v>0.1283408532185073</v>
          </cell>
          <cell r="AJ207">
            <v>5.6107330506768034E-2</v>
          </cell>
          <cell r="AK207">
            <v>8.8936549159256903E-2</v>
          </cell>
          <cell r="AL207">
            <v>0.13064973579600175</v>
          </cell>
          <cell r="AM207">
            <v>0.10472758586571955</v>
          </cell>
          <cell r="AN207">
            <v>9.4760641851280983E-2</v>
          </cell>
          <cell r="AO207">
            <v>9.7073756048510901E-2</v>
          </cell>
          <cell r="AP207">
            <v>9.202103672588334E-2</v>
          </cell>
          <cell r="AQ207">
            <v>7.8836678694888751E-2</v>
          </cell>
          <cell r="AR207">
            <v>7.3025522661411046E-2</v>
          </cell>
          <cell r="AS207">
            <v>6.2829283147132181E-2</v>
          </cell>
          <cell r="AT207">
            <v>5.4619898726555309E-2</v>
          </cell>
          <cell r="AU207">
            <v>5.1866462756149173E-2</v>
          </cell>
          <cell r="AV207">
            <v>6.1442007858431395E-2</v>
          </cell>
          <cell r="AW207">
            <v>5.9952637850387167E-2</v>
          </cell>
          <cell r="AX207">
            <v>6.8711672247540601E-2</v>
          </cell>
          <cell r="AY207">
            <v>6.0713304401735897E-2</v>
          </cell>
          <cell r="AZ207">
            <v>6.0715571955719555E-2</v>
          </cell>
          <cell r="BA207">
            <v>6.0477958067456691E-2</v>
          </cell>
          <cell r="BB207">
            <v>5.9548495102404252E-2</v>
          </cell>
          <cell r="BC207">
            <v>6.0713304401735897E-2</v>
          </cell>
          <cell r="BD207">
            <v>6.0715571955719555E-2</v>
          </cell>
          <cell r="BE207">
            <v>6.0477958067456698E-2</v>
          </cell>
          <cell r="BF207">
            <v>5.9548495102404272E-2</v>
          </cell>
          <cell r="BG207">
            <v>6.0713304401735883E-2</v>
          </cell>
          <cell r="BH207">
            <v>6.0715571955719555E-2</v>
          </cell>
          <cell r="BI207">
            <v>6.0477958067456691E-2</v>
          </cell>
          <cell r="BJ207">
            <v>5.9548495102404286E-2</v>
          </cell>
          <cell r="BK207">
            <v>5.7007797560315383E-2</v>
          </cell>
          <cell r="BL207">
            <v>5.7009926718985492E-2</v>
          </cell>
          <cell r="BM207">
            <v>5.6786815086813804E-2</v>
          </cell>
          <cell r="BN207">
            <v>7.0279357355172906E-2</v>
          </cell>
        </row>
        <row r="209">
          <cell r="A209" t="str">
            <v>LLPE</v>
          </cell>
          <cell r="H209">
            <v>2697.4574824249999</v>
          </cell>
          <cell r="I209">
            <v>7134.3511772840002</v>
          </cell>
          <cell r="J209">
            <v>2580.442989316</v>
          </cell>
          <cell r="K209">
            <v>125.259430991</v>
          </cell>
          <cell r="L209">
            <v>118.966112426406</v>
          </cell>
          <cell r="M209">
            <v>307.91599786723259</v>
          </cell>
          <cell r="N209">
            <v>459.1027528200438</v>
          </cell>
          <cell r="O209">
            <v>488.94443175334663</v>
          </cell>
          <cell r="P209">
            <v>595.11522264835889</v>
          </cell>
          <cell r="Q209">
            <v>633.7977121205023</v>
          </cell>
          <cell r="AE209">
            <v>1108.4421188660001</v>
          </cell>
          <cell r="AF209">
            <v>993.23341886000003</v>
          </cell>
          <cell r="AG209">
            <v>807.68133218999992</v>
          </cell>
          <cell r="AH209">
            <v>4224.9943073680006</v>
          </cell>
          <cell r="AI209">
            <v>1259.2513831450001</v>
          </cell>
          <cell r="AJ209">
            <v>700.84298572900002</v>
          </cell>
          <cell r="AK209">
            <v>465.05056284299985</v>
          </cell>
          <cell r="AL209">
            <v>155.298057599</v>
          </cell>
          <cell r="AM209">
            <v>94.592368898999993</v>
          </cell>
          <cell r="AN209">
            <v>-3.2828218049999975</v>
          </cell>
          <cell r="AO209">
            <v>-22.769618886663352</v>
          </cell>
          <cell r="AP209">
            <v>56.719502783663359</v>
          </cell>
          <cell r="AQ209">
            <v>-18.211236221</v>
          </cell>
          <cell r="AR209">
            <v>70.375085078313106</v>
          </cell>
          <cell r="AS209">
            <v>61.564521177686885</v>
          </cell>
          <cell r="AT209">
            <v>5.2377423914060017</v>
          </cell>
          <cell r="AU209">
            <v>0</v>
          </cell>
          <cell r="AV209">
            <v>76.671083468940921</v>
          </cell>
          <cell r="AW209">
            <v>77.286915464675374</v>
          </cell>
          <cell r="AX209">
            <v>153.9579989336163</v>
          </cell>
          <cell r="AY209">
            <v>113.39837994655082</v>
          </cell>
          <cell r="AZ209">
            <v>114.31658545219091</v>
          </cell>
          <cell r="BA209">
            <v>115.234790957831</v>
          </cell>
          <cell r="BB209">
            <v>116.15299646347108</v>
          </cell>
          <cell r="BC209">
            <v>120.76927464307661</v>
          </cell>
          <cell r="BD209">
            <v>121.74716350658331</v>
          </cell>
          <cell r="BE209">
            <v>122.72505237009001</v>
          </cell>
          <cell r="BF209">
            <v>123.70294123359673</v>
          </cell>
          <cell r="BG209">
            <v>146.99345999414464</v>
          </cell>
          <cell r="BH209">
            <v>148.18369043944136</v>
          </cell>
          <cell r="BI209">
            <v>149.37392088473808</v>
          </cell>
          <cell r="BJ209">
            <v>150.5641513300348</v>
          </cell>
          <cell r="BK209">
            <v>146.99345999414464</v>
          </cell>
          <cell r="BL209">
            <v>148.18369043944136</v>
          </cell>
          <cell r="BM209">
            <v>149.37392088473808</v>
          </cell>
          <cell r="BN209">
            <v>189.24664080217821</v>
          </cell>
        </row>
        <row r="210">
          <cell r="A210" t="str">
            <v xml:space="preserve">   as % of avg. IEA (managed)</v>
          </cell>
          <cell r="H210">
            <v>8.4424023317089175E-2</v>
          </cell>
          <cell r="I210">
            <v>0.26098733252495254</v>
          </cell>
          <cell r="J210">
            <v>0.15488506633290694</v>
          </cell>
          <cell r="K210">
            <v>1.0688640989742414E-2</v>
          </cell>
          <cell r="L210">
            <v>1.0266657336902905E-2</v>
          </cell>
          <cell r="M210">
            <v>2.5000000000000001E-2</v>
          </cell>
          <cell r="N210">
            <v>3.5000000000000003E-2</v>
          </cell>
          <cell r="O210">
            <v>3.5000000000000003E-2</v>
          </cell>
          <cell r="P210">
            <v>0.04</v>
          </cell>
          <cell r="Q210">
            <v>0.04</v>
          </cell>
          <cell r="AE210">
            <v>0.13218228025381651</v>
          </cell>
          <cell r="AF210">
            <v>0.13213873929473033</v>
          </cell>
          <cell r="AG210">
            <v>0.12260324547953169</v>
          </cell>
          <cell r="AH210">
            <v>0.73490840774631461</v>
          </cell>
          <cell r="AI210">
            <v>0.26091047818887558</v>
          </cell>
          <cell r="AJ210">
            <v>0.17056771494804249</v>
          </cell>
          <cell r="AK210">
            <v>0.12733282258887682</v>
          </cell>
          <cell r="AL210">
            <v>4.7746808566720804E-2</v>
          </cell>
          <cell r="AM210">
            <v>3.2626592275661934E-2</v>
          </cell>
          <cell r="AN210">
            <v>-1.2094656525209503E-3</v>
          </cell>
          <cell r="AO210">
            <v>-8.509173814362574E-3</v>
          </cell>
          <cell r="AP210">
            <v>2.0680189842660516E-2</v>
          </cell>
          <cell r="AQ210">
            <v>-6.3710800041533308E-3</v>
          </cell>
          <cell r="AR210">
            <v>2.3967763941268021E-2</v>
          </cell>
          <cell r="AS210">
            <v>2.0608595673361516E-2</v>
          </cell>
          <cell r="AT210">
            <v>1.7489233839008507E-3</v>
          </cell>
          <cell r="AU210">
            <v>0</v>
          </cell>
          <cell r="AV210">
            <v>2.5600836607679752E-2</v>
          </cell>
          <cell r="AW210">
            <v>2.4980265770994659E-2</v>
          </cell>
          <cell r="AX210">
            <v>4.889581597474129E-2</v>
          </cell>
          <cell r="AY210">
            <v>3.5416094234345948E-2</v>
          </cell>
          <cell r="AZ210">
            <v>3.5417416974169745E-2</v>
          </cell>
          <cell r="BA210">
            <v>3.527880887268308E-2</v>
          </cell>
          <cell r="BB210">
            <v>3.4736622143069162E-2</v>
          </cell>
          <cell r="BC210">
            <v>3.5416094234345941E-2</v>
          </cell>
          <cell r="BD210">
            <v>3.5417416974169745E-2</v>
          </cell>
          <cell r="BE210">
            <v>3.527880887268308E-2</v>
          </cell>
          <cell r="BF210">
            <v>3.4736622143069176E-2</v>
          </cell>
          <cell r="BG210">
            <v>4.0475536267823922E-2</v>
          </cell>
          <cell r="BH210">
            <v>4.0477047970479706E-2</v>
          </cell>
          <cell r="BI210">
            <v>4.0318638711637794E-2</v>
          </cell>
          <cell r="BJ210">
            <v>3.9698996734936182E-2</v>
          </cell>
          <cell r="BK210">
            <v>3.8005198373543589E-2</v>
          </cell>
          <cell r="BL210">
            <v>3.8006617812656997E-2</v>
          </cell>
          <cell r="BM210">
            <v>3.7857876724542536E-2</v>
          </cell>
          <cell r="BN210">
            <v>4.6852904903448608E-2</v>
          </cell>
        </row>
        <row r="211">
          <cell r="A211" t="str">
            <v>SG&amp;A</v>
          </cell>
          <cell r="H211">
            <v>1572.7030613300001</v>
          </cell>
          <cell r="I211">
            <v>1487.887994987</v>
          </cell>
          <cell r="J211">
            <v>962.40876749100005</v>
          </cell>
          <cell r="K211">
            <v>958.16102434000004</v>
          </cell>
          <cell r="L211">
            <v>1067.2796224450001</v>
          </cell>
          <cell r="M211">
            <v>1061.3728288475454</v>
          </cell>
          <cell r="N211">
            <v>1154.8469139890378</v>
          </cell>
          <cell r="O211">
            <v>1249.3392602780939</v>
          </cell>
          <cell r="P211">
            <v>1344.3847205676627</v>
          </cell>
          <cell r="Q211">
            <v>1443.5836834975926</v>
          </cell>
          <cell r="AE211">
            <v>405.871199827</v>
          </cell>
          <cell r="AF211">
            <v>373.778735713</v>
          </cell>
          <cell r="AG211">
            <v>418.67741759500007</v>
          </cell>
          <cell r="AH211">
            <v>289.56064185199989</v>
          </cell>
          <cell r="AI211">
            <v>270.604175897</v>
          </cell>
          <cell r="AJ211">
            <v>202.83104562599999</v>
          </cell>
          <cell r="AK211">
            <v>216.70346819079066</v>
          </cell>
          <cell r="AL211">
            <v>272.27007777720939</v>
          </cell>
          <cell r="AM211">
            <v>199.066259487</v>
          </cell>
          <cell r="AN211">
            <v>221.41770476600001</v>
          </cell>
          <cell r="AO211">
            <v>227.65076381099999</v>
          </cell>
          <cell r="AP211">
            <v>310.02629627600004</v>
          </cell>
          <cell r="AQ211">
            <v>268.18454932399999</v>
          </cell>
          <cell r="AR211">
            <v>252.00485637200001</v>
          </cell>
          <cell r="AS211">
            <v>244.70481103715019</v>
          </cell>
          <cell r="AT211">
            <v>302.3854057118499</v>
          </cell>
          <cell r="AU211">
            <v>263.67490581499999</v>
          </cell>
          <cell r="AV211">
            <v>264.28183438303881</v>
          </cell>
          <cell r="AW211">
            <v>266.40458004073389</v>
          </cell>
          <cell r="AX211">
            <v>267.01150860877271</v>
          </cell>
          <cell r="AY211">
            <v>285.24718775529232</v>
          </cell>
          <cell r="AZ211">
            <v>287.55688158327041</v>
          </cell>
          <cell r="BA211">
            <v>289.8665754112485</v>
          </cell>
          <cell r="BB211">
            <v>292.1762692392266</v>
          </cell>
          <cell r="BC211">
            <v>308.58679728868918</v>
          </cell>
          <cell r="BD211">
            <v>311.08547580924539</v>
          </cell>
          <cell r="BE211">
            <v>313.58415432980155</v>
          </cell>
          <cell r="BF211">
            <v>316.08283285035782</v>
          </cell>
          <cell r="BG211">
            <v>332.06302598021267</v>
          </cell>
          <cell r="BH211">
            <v>334.75179542134799</v>
          </cell>
          <cell r="BI211">
            <v>337.44056486248337</v>
          </cell>
          <cell r="BJ211">
            <v>340.12933430361863</v>
          </cell>
          <cell r="BK211">
            <v>332.06302598021267</v>
          </cell>
          <cell r="BL211">
            <v>334.75179542134799</v>
          </cell>
          <cell r="BM211">
            <v>337.44056486248337</v>
          </cell>
          <cell r="BN211">
            <v>439.32829723354848</v>
          </cell>
        </row>
        <row r="212">
          <cell r="A212" t="str">
            <v xml:space="preserve">   Cost / income ratio</v>
          </cell>
          <cell r="H212">
            <v>0.33010588551853004</v>
          </cell>
          <cell r="I212">
            <v>0.45258744063120981</v>
          </cell>
          <cell r="J212">
            <v>0.35698072079105975</v>
          </cell>
          <cell r="K212">
            <v>0.41090084778078129</v>
          </cell>
          <cell r="L212">
            <v>0.44892195183721834</v>
          </cell>
          <cell r="M212">
            <v>0.43999999999999995</v>
          </cell>
          <cell r="N212">
            <v>0.44</v>
          </cell>
          <cell r="O212">
            <v>0.44000000000000006</v>
          </cell>
          <cell r="P212">
            <v>0.44</v>
          </cell>
          <cell r="Q212">
            <v>0.44</v>
          </cell>
          <cell r="Y212">
            <v>0.44</v>
          </cell>
          <cell r="AE212">
            <v>0.35690433515908926</v>
          </cell>
          <cell r="AF212">
            <v>0.3751165028126538</v>
          </cell>
          <cell r="AG212">
            <v>0.41524226038925455</v>
          </cell>
          <cell r="AH212">
            <v>1.9886074892532044</v>
          </cell>
          <cell r="AI212">
            <v>0.2961320787465509</v>
          </cell>
          <cell r="AJ212">
            <v>0.41774096580191006</v>
          </cell>
          <cell r="AK212">
            <v>0.35418025836714101</v>
          </cell>
          <cell r="AL212">
            <v>0.39759926871011558</v>
          </cell>
          <cell r="AM212">
            <v>0.3394733884094352</v>
          </cell>
          <cell r="AN212">
            <v>0.38634682277248034</v>
          </cell>
          <cell r="AO212">
            <v>0.40207544578365928</v>
          </cell>
          <cell r="AP212">
            <v>0.51145773223084878</v>
          </cell>
          <cell r="AQ212">
            <v>0.45292631503230657</v>
          </cell>
          <cell r="AR212">
            <v>0.41403323686221438</v>
          </cell>
          <cell r="AS212">
            <v>0.41224680028060384</v>
          </cell>
          <cell r="AT212">
            <v>0.51861250602071385</v>
          </cell>
          <cell r="AU212">
            <v>0.46622432036644507</v>
          </cell>
          <cell r="AV212">
            <v>0.43999999999999995</v>
          </cell>
          <cell r="AW212">
            <v>0.43999999999999989</v>
          </cell>
          <cell r="AX212">
            <v>0.4168461138602863</v>
          </cell>
          <cell r="AY212">
            <v>0.43999999999999989</v>
          </cell>
          <cell r="AZ212">
            <v>0.43999999999999995</v>
          </cell>
          <cell r="BA212">
            <v>0.43999999999999995</v>
          </cell>
          <cell r="BB212">
            <v>0.44000000000000022</v>
          </cell>
          <cell r="BC212">
            <v>0.44000000000000011</v>
          </cell>
          <cell r="BD212">
            <v>0.44000000000000006</v>
          </cell>
          <cell r="BE212">
            <v>0.44000000000000006</v>
          </cell>
          <cell r="BF212">
            <v>0.44000000000000006</v>
          </cell>
          <cell r="BG212">
            <v>0.44</v>
          </cell>
          <cell r="BH212">
            <v>0.43999999999999995</v>
          </cell>
          <cell r="BI212">
            <v>0.44</v>
          </cell>
          <cell r="BJ212">
            <v>0.44000000000000006</v>
          </cell>
          <cell r="BK212">
            <v>0.44</v>
          </cell>
          <cell r="BL212">
            <v>0.43999999999999995</v>
          </cell>
          <cell r="BM212">
            <v>0.44</v>
          </cell>
          <cell r="BN212">
            <v>0.44</v>
          </cell>
        </row>
        <row r="213">
          <cell r="H213">
            <v>0</v>
          </cell>
          <cell r="I213">
            <v>0</v>
          </cell>
          <cell r="J213">
            <v>0</v>
          </cell>
          <cell r="K213">
            <v>4.0431524547803618E-2</v>
          </cell>
        </row>
        <row r="214">
          <cell r="A214" t="str">
            <v>Op profits</v>
          </cell>
          <cell r="H214">
            <v>494.07763048899938</v>
          </cell>
          <cell r="I214">
            <v>-5334.7241830970006</v>
          </cell>
          <cell r="J214">
            <v>-846.88328725400049</v>
          </cell>
          <cell r="K214">
            <v>1248.434125926</v>
          </cell>
          <cell r="L214">
            <v>1191.1822747795939</v>
          </cell>
          <cell r="M214">
            <v>1042.9221479387347</v>
          </cell>
          <cell r="N214">
            <v>1010.7024104387317</v>
          </cell>
          <cell r="O214">
            <v>1101.1237176914999</v>
          </cell>
          <cell r="P214">
            <v>1115.9198762559392</v>
          </cell>
          <cell r="Q214">
            <v>1203.4906123309793</v>
          </cell>
          <cell r="AE214">
            <v>-377.11446778500016</v>
          </cell>
          <cell r="AF214">
            <v>-370.57842555714257</v>
          </cell>
          <cell r="AG214">
            <v>-218.08609178885729</v>
          </cell>
          <cell r="AH214">
            <v>-4368.9451979660007</v>
          </cell>
          <cell r="AI214">
            <v>-616.06000861600023</v>
          </cell>
          <cell r="AJ214">
            <v>-418.13140510899973</v>
          </cell>
          <cell r="AK214">
            <v>-69.908895480929687</v>
          </cell>
          <cell r="AL214">
            <v>257.21702195192927</v>
          </cell>
          <cell r="AM214">
            <v>292.73861594499988</v>
          </cell>
          <cell r="AN214">
            <v>354.97117541700015</v>
          </cell>
          <cell r="AO214">
            <v>361.30802727766292</v>
          </cell>
          <cell r="AP214">
            <v>239.41630728633709</v>
          </cell>
          <cell r="AQ214">
            <v>342.14187301700014</v>
          </cell>
          <cell r="AR214">
            <v>286.2785765996868</v>
          </cell>
          <cell r="AS214">
            <v>287.31880690616299</v>
          </cell>
          <cell r="AT214">
            <v>275.44301825674393</v>
          </cell>
          <cell r="AU214">
            <v>301.87882936500012</v>
          </cell>
          <cell r="AV214">
            <v>259.68761483674496</v>
          </cell>
          <cell r="AW214">
            <v>261.77345913262241</v>
          </cell>
          <cell r="AX214">
            <v>219.58224460436736</v>
          </cell>
          <cell r="AY214">
            <v>249.64349537836688</v>
          </cell>
          <cell r="AZ214">
            <v>251.66490019924424</v>
          </cell>
          <cell r="BA214">
            <v>253.68630502012172</v>
          </cell>
          <cell r="BB214">
            <v>255.70770984099875</v>
          </cell>
          <cell r="BC214">
            <v>271.97755826980034</v>
          </cell>
          <cell r="BD214">
            <v>274.17980570518341</v>
          </cell>
          <cell r="BE214">
            <v>276.38205314056643</v>
          </cell>
          <cell r="BF214">
            <v>278.58430057594956</v>
          </cell>
          <cell r="BG214">
            <v>275.63220943521691</v>
          </cell>
          <cell r="BH214">
            <v>277.86404918772894</v>
          </cell>
          <cell r="BI214">
            <v>280.09588894024068</v>
          </cell>
          <cell r="BJ214">
            <v>282.32772869275254</v>
          </cell>
          <cell r="BK214">
            <v>275.63220943521691</v>
          </cell>
          <cell r="BL214">
            <v>277.86404918772894</v>
          </cell>
          <cell r="BM214">
            <v>280.09588894024068</v>
          </cell>
          <cell r="BN214">
            <v>369.89846476779258</v>
          </cell>
        </row>
        <row r="215">
          <cell r="A215" t="str">
            <v>Net non-op income</v>
          </cell>
          <cell r="H215">
            <v>6.9539340109999443</v>
          </cell>
          <cell r="I215">
            <v>-238.36101234099999</v>
          </cell>
          <cell r="J215">
            <v>53.344025035000001</v>
          </cell>
          <cell r="K215">
            <v>114.639048867</v>
          </cell>
          <cell r="L215">
            <v>-4.4052661692749025E-2</v>
          </cell>
          <cell r="M215">
            <v>127.15864395674907</v>
          </cell>
          <cell r="N215">
            <v>169.84752538423777</v>
          </cell>
          <cell r="O215">
            <v>112.47913377968803</v>
          </cell>
          <cell r="P215">
            <v>115.35299818894123</v>
          </cell>
          <cell r="Q215">
            <v>-1.4604686541645151</v>
          </cell>
          <cell r="AE215">
            <v>-23.53841091</v>
          </cell>
          <cell r="AF215">
            <v>8.2456145539999994</v>
          </cell>
          <cell r="AG215">
            <v>-51.863796805000007</v>
          </cell>
          <cell r="AH215">
            <v>-171.20441918</v>
          </cell>
          <cell r="AI215">
            <v>69.820089715999998</v>
          </cell>
          <cell r="AJ215">
            <v>-63.553354689323101</v>
          </cell>
          <cell r="AK215">
            <v>-21.493838811676895</v>
          </cell>
          <cell r="AL215">
            <v>68.571128819999998</v>
          </cell>
          <cell r="AM215">
            <v>-0.967728959</v>
          </cell>
          <cell r="AN215">
            <v>124.820539842</v>
          </cell>
          <cell r="AO215">
            <v>2.0853736480000009</v>
          </cell>
          <cell r="AP215">
            <v>-11.299135664000005</v>
          </cell>
          <cell r="AQ215">
            <v>11.43453465</v>
          </cell>
          <cell r="AR215">
            <v>0.70938428800000075</v>
          </cell>
          <cell r="AS215">
            <v>18.804677622</v>
          </cell>
          <cell r="AT215">
            <v>-30.992649221692748</v>
          </cell>
          <cell r="AU215">
            <v>43.540123170000001</v>
          </cell>
          <cell r="AV215">
            <v>31.662502345230518</v>
          </cell>
          <cell r="AW215">
            <v>31.916819633144019</v>
          </cell>
          <cell r="AX215">
            <v>20.039198808374536</v>
          </cell>
          <cell r="AY215">
            <v>41.952338769906731</v>
          </cell>
          <cell r="AZ215">
            <v>42.292033820675208</v>
          </cell>
          <cell r="BA215">
            <v>42.631728871443677</v>
          </cell>
          <cell r="BB215">
            <v>42.971423922212153</v>
          </cell>
          <cell r="BC215">
            <v>27.782346043582944</v>
          </cell>
          <cell r="BD215">
            <v>28.00730431114232</v>
          </cell>
          <cell r="BE215">
            <v>28.232262578701693</v>
          </cell>
          <cell r="BF215">
            <v>28.457220846261066</v>
          </cell>
          <cell r="BG215">
            <v>28.492190552668482</v>
          </cell>
          <cell r="BH215">
            <v>28.722896549046364</v>
          </cell>
          <cell r="BI215">
            <v>28.95360254542425</v>
          </cell>
          <cell r="BJ215">
            <v>29.184308541802139</v>
          </cell>
          <cell r="BK215">
            <v>28.492190552668482</v>
          </cell>
          <cell r="BL215">
            <v>28.722896549046364</v>
          </cell>
          <cell r="BM215">
            <v>28.95360254542425</v>
          </cell>
          <cell r="BN215">
            <v>-87.629158301303605</v>
          </cell>
        </row>
        <row r="216">
          <cell r="A216" t="str">
            <v>Pretax profits</v>
          </cell>
          <cell r="H216">
            <v>501.03156449999932</v>
          </cell>
          <cell r="I216">
            <v>-5573.0851954380005</v>
          </cell>
          <cell r="J216">
            <v>-793.53926221900053</v>
          </cell>
          <cell r="K216">
            <v>1363.0731747929999</v>
          </cell>
          <cell r="L216">
            <v>1191.138222117901</v>
          </cell>
          <cell r="M216">
            <v>1170.0807918954838</v>
          </cell>
          <cell r="N216">
            <v>1180.5499358229695</v>
          </cell>
          <cell r="O216">
            <v>1213.6028514711879</v>
          </cell>
          <cell r="P216">
            <v>1231.2728744448805</v>
          </cell>
          <cell r="Q216">
            <v>1202.0301436768148</v>
          </cell>
          <cell r="AE216">
            <v>-400.65287869500014</v>
          </cell>
          <cell r="AF216">
            <v>-362.33281100314258</v>
          </cell>
          <cell r="AG216">
            <v>-269.94988859385728</v>
          </cell>
          <cell r="AH216">
            <v>-4540.1496171460003</v>
          </cell>
          <cell r="AI216">
            <v>-546.23991890000025</v>
          </cell>
          <cell r="AJ216">
            <v>-481.68475979832283</v>
          </cell>
          <cell r="AK216">
            <v>-91.402734292606581</v>
          </cell>
          <cell r="AL216">
            <v>325.78815077192928</v>
          </cell>
          <cell r="AM216">
            <v>291.77088698599988</v>
          </cell>
          <cell r="AN216">
            <v>479.79171525900017</v>
          </cell>
          <cell r="AO216">
            <v>363.39340092566295</v>
          </cell>
          <cell r="AP216">
            <v>228.11717162233708</v>
          </cell>
          <cell r="AQ216">
            <v>353.57640766700013</v>
          </cell>
          <cell r="AR216">
            <v>286.98796088768682</v>
          </cell>
          <cell r="AS216">
            <v>306.12348452816298</v>
          </cell>
          <cell r="AT216">
            <v>244.45036903505118</v>
          </cell>
          <cell r="AU216">
            <v>345.41895253500013</v>
          </cell>
          <cell r="AV216">
            <v>291.35011718197546</v>
          </cell>
          <cell r="AW216">
            <v>293.69027876576644</v>
          </cell>
          <cell r="AX216">
            <v>239.62144341274188</v>
          </cell>
          <cell r="AY216">
            <v>291.59583414827364</v>
          </cell>
          <cell r="AZ216">
            <v>293.95693401991946</v>
          </cell>
          <cell r="BA216">
            <v>296.31803389156539</v>
          </cell>
          <cell r="BB216">
            <v>298.67913376321087</v>
          </cell>
          <cell r="BC216">
            <v>299.75990431338329</v>
          </cell>
          <cell r="BD216">
            <v>302.18711001632573</v>
          </cell>
          <cell r="BE216">
            <v>304.61431571926812</v>
          </cell>
          <cell r="BF216">
            <v>307.04152142221062</v>
          </cell>
          <cell r="BG216">
            <v>304.1243999878854</v>
          </cell>
          <cell r="BH216">
            <v>306.58694573677531</v>
          </cell>
          <cell r="BI216">
            <v>309.04949148566493</v>
          </cell>
          <cell r="BJ216">
            <v>311.51203723455467</v>
          </cell>
          <cell r="BK216">
            <v>304.1243999878854</v>
          </cell>
          <cell r="BL216">
            <v>306.58694573677531</v>
          </cell>
          <cell r="BM216">
            <v>309.04949148566493</v>
          </cell>
          <cell r="BN216">
            <v>282.26930646648896</v>
          </cell>
        </row>
        <row r="217">
          <cell r="A217" t="str">
            <v xml:space="preserve">   Income taxes</v>
          </cell>
          <cell r="H217">
            <v>150.63719141000001</v>
          </cell>
          <cell r="I217">
            <v>0</v>
          </cell>
          <cell r="J217">
            <v>0</v>
          </cell>
          <cell r="K217">
            <v>0</v>
          </cell>
          <cell r="L217">
            <v>-2.5410259009999998</v>
          </cell>
          <cell r="M217">
            <v>0</v>
          </cell>
          <cell r="N217">
            <v>0</v>
          </cell>
          <cell r="O217">
            <v>305.56319250068691</v>
          </cell>
          <cell r="P217">
            <v>338.60004047234219</v>
          </cell>
          <cell r="Q217">
            <v>330.55828951112409</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-2.5410259009999998</v>
          </cell>
          <cell r="AT217">
            <v>0</v>
          </cell>
          <cell r="AU217">
            <v>-519.98051612200004</v>
          </cell>
          <cell r="AV217">
            <v>0</v>
          </cell>
          <cell r="AW217">
            <v>0</v>
          </cell>
          <cell r="AX217">
            <v>519.98051612200004</v>
          </cell>
          <cell r="AY217">
            <v>0</v>
          </cell>
          <cell r="AZ217">
            <v>0</v>
          </cell>
          <cell r="BA217">
            <v>0</v>
          </cell>
          <cell r="BB217">
            <v>0</v>
          </cell>
          <cell r="BC217">
            <v>43.568330025642766</v>
          </cell>
          <cell r="BD217">
            <v>83.101455254489579</v>
          </cell>
          <cell r="BE217">
            <v>83.768936822798736</v>
          </cell>
          <cell r="BF217">
            <v>95.124470397755829</v>
          </cell>
          <cell r="BG217">
            <v>83.634209996668488</v>
          </cell>
          <cell r="BH217">
            <v>84.311410077613218</v>
          </cell>
          <cell r="BI217">
            <v>84.988610158557861</v>
          </cell>
          <cell r="BJ217">
            <v>85.665810239502633</v>
          </cell>
          <cell r="BK217">
            <v>83.634209996668488</v>
          </cell>
          <cell r="BL217">
            <v>84.311410077613218</v>
          </cell>
          <cell r="BM217">
            <v>84.988610158557861</v>
          </cell>
          <cell r="BN217">
            <v>77.624059278284534</v>
          </cell>
        </row>
        <row r="218">
          <cell r="A218" t="str">
            <v xml:space="preserve">   Effective tax rate</v>
          </cell>
          <cell r="M218">
            <v>0</v>
          </cell>
          <cell r="N218">
            <v>0</v>
          </cell>
          <cell r="O218">
            <v>0.27500000000000002</v>
          </cell>
          <cell r="P218">
            <v>0.27500000000000002</v>
          </cell>
          <cell r="Q218">
            <v>0.27500000000000002</v>
          </cell>
          <cell r="AV218">
            <v>0</v>
          </cell>
          <cell r="AW218">
            <v>0</v>
          </cell>
          <cell r="AX218">
            <v>0</v>
          </cell>
          <cell r="AY218">
            <v>0</v>
          </cell>
          <cell r="AZ218">
            <v>0</v>
          </cell>
          <cell r="BA218">
            <v>0</v>
          </cell>
          <cell r="BB218">
            <v>0</v>
          </cell>
          <cell r="BC218">
            <v>0.27500000000000002</v>
          </cell>
          <cell r="BD218">
            <v>0.27500000000000002</v>
          </cell>
          <cell r="BE218">
            <v>0.27500000000000002</v>
          </cell>
          <cell r="BF218">
            <v>0.27500000000000002</v>
          </cell>
          <cell r="BG218">
            <v>0.27500000000000002</v>
          </cell>
          <cell r="BH218">
            <v>0.27500000000000002</v>
          </cell>
          <cell r="BI218">
            <v>0.27500000000000002</v>
          </cell>
          <cell r="BJ218">
            <v>0.27500000000000002</v>
          </cell>
          <cell r="BK218">
            <v>0.27500000000000002</v>
          </cell>
          <cell r="BL218">
            <v>0.27500000000000002</v>
          </cell>
          <cell r="BM218">
            <v>0.27500000000000002</v>
          </cell>
          <cell r="BN218">
            <v>0.27500000000000002</v>
          </cell>
        </row>
        <row r="219">
          <cell r="A219" t="str">
            <v>Net profits</v>
          </cell>
          <cell r="H219">
            <v>350.39437308999931</v>
          </cell>
          <cell r="I219">
            <v>-5573.0851954380005</v>
          </cell>
          <cell r="J219">
            <v>-793.53926221900053</v>
          </cell>
          <cell r="K219">
            <v>1363.0731747929999</v>
          </cell>
          <cell r="L219">
            <v>1193.679248018901</v>
          </cell>
          <cell r="M219">
            <v>1170.0807918954838</v>
          </cell>
          <cell r="N219">
            <v>1180.5499358229695</v>
          </cell>
          <cell r="O219">
            <v>908.03965897050091</v>
          </cell>
          <cell r="P219">
            <v>892.67283397253834</v>
          </cell>
          <cell r="Q219">
            <v>871.47185416569062</v>
          </cell>
          <cell r="AE219">
            <v>-400.65287869500014</v>
          </cell>
          <cell r="AF219">
            <v>-362.33281100314258</v>
          </cell>
          <cell r="AG219">
            <v>-269.94988859385728</v>
          </cell>
          <cell r="AH219">
            <v>-4540.1496171460003</v>
          </cell>
          <cell r="AI219">
            <v>-546.23991890000025</v>
          </cell>
          <cell r="AJ219">
            <v>-481.68475979832283</v>
          </cell>
          <cell r="AK219">
            <v>-91.402734292606581</v>
          </cell>
          <cell r="AL219">
            <v>325.78815077192928</v>
          </cell>
          <cell r="AM219">
            <v>291.77088698599988</v>
          </cell>
          <cell r="AN219">
            <v>479.79171525900017</v>
          </cell>
          <cell r="AO219">
            <v>363.39340092566295</v>
          </cell>
          <cell r="AP219">
            <v>228.11717162233708</v>
          </cell>
          <cell r="AQ219">
            <v>353.57640766700013</v>
          </cell>
          <cell r="AR219">
            <v>286.98796088768682</v>
          </cell>
          <cell r="AS219">
            <v>308.66451042916299</v>
          </cell>
          <cell r="AT219">
            <v>244.45036903505118</v>
          </cell>
          <cell r="AU219">
            <v>865.39946865700017</v>
          </cell>
          <cell r="AV219">
            <v>291.35011718197546</v>
          </cell>
          <cell r="AW219">
            <v>293.69027876576644</v>
          </cell>
          <cell r="AX219">
            <v>-280.35907270925816</v>
          </cell>
          <cell r="AY219">
            <v>291.59583414827364</v>
          </cell>
          <cell r="AZ219">
            <v>293.95693401991946</v>
          </cell>
          <cell r="BA219">
            <v>296.31803389156539</v>
          </cell>
          <cell r="BB219">
            <v>298.67913376321087</v>
          </cell>
          <cell r="BC219">
            <v>256.19157428774054</v>
          </cell>
          <cell r="BD219">
            <v>219.08565476183617</v>
          </cell>
          <cell r="BE219">
            <v>220.84537889646938</v>
          </cell>
          <cell r="BF219">
            <v>211.91705102445479</v>
          </cell>
          <cell r="BG219">
            <v>220.49018999121691</v>
          </cell>
          <cell r="BH219">
            <v>222.27553565916207</v>
          </cell>
          <cell r="BI219">
            <v>224.06088132710707</v>
          </cell>
          <cell r="BJ219">
            <v>225.84622699505204</v>
          </cell>
          <cell r="BK219">
            <v>220.49018999121691</v>
          </cell>
          <cell r="BL219">
            <v>222.27553565916207</v>
          </cell>
          <cell r="BM219">
            <v>224.06088132710707</v>
          </cell>
          <cell r="BN219">
            <v>204.64524718820442</v>
          </cell>
        </row>
        <row r="220">
          <cell r="A220" t="str">
            <v xml:space="preserve">   Return on avg IEA</v>
          </cell>
          <cell r="H220">
            <v>1.0966513065233989E-2</v>
          </cell>
          <cell r="I220">
            <v>-0.20387342912455114</v>
          </cell>
          <cell r="J220">
            <v>-4.7630341679873761E-2</v>
          </cell>
          <cell r="K220">
            <v>0.11631379523955851</v>
          </cell>
          <cell r="L220">
            <v>0.1030133334579892</v>
          </cell>
          <cell r="M220">
            <v>9.5000000000000001E-2</v>
          </cell>
          <cell r="N220">
            <v>0.09</v>
          </cell>
          <cell r="O220">
            <v>6.5000000000000002E-2</v>
          </cell>
          <cell r="P220">
            <v>0.06</v>
          </cell>
          <cell r="Q220">
            <v>5.5E-2</v>
          </cell>
          <cell r="AE220">
            <v>-4.7778057324581971E-2</v>
          </cell>
          <cell r="AF220">
            <v>-4.8204379697598221E-2</v>
          </cell>
          <cell r="AG220">
            <v>-4.0977463684475995E-2</v>
          </cell>
          <cell r="AH220">
            <v>-0.78972748442479423</v>
          </cell>
          <cell r="AI220">
            <v>-0.11317813135142758</v>
          </cell>
          <cell r="AJ220">
            <v>-0.11723006504607579</v>
          </cell>
          <cell r="AK220">
            <v>-2.5026457507477264E-2</v>
          </cell>
          <cell r="AL220">
            <v>0.10016444963129691</v>
          </cell>
          <cell r="AM220">
            <v>0.10063697398005529</v>
          </cell>
          <cell r="AN220">
            <v>0.17676609771692223</v>
          </cell>
          <cell r="AO220">
            <v>0.13580278294776227</v>
          </cell>
          <cell r="AP220">
            <v>8.317256294565864E-2</v>
          </cell>
          <cell r="AQ220">
            <v>0.12369635720994972</v>
          </cell>
          <cell r="AR220">
            <v>9.7739984156148665E-2</v>
          </cell>
          <cell r="AS220">
            <v>0.10332480416425618</v>
          </cell>
          <cell r="AT220">
            <v>8.1623901036077889E-2</v>
          </cell>
          <cell r="AU220">
            <v>0.29308556699626231</v>
          </cell>
          <cell r="AV220">
            <v>9.7283179109183049E-2</v>
          </cell>
          <cell r="AW220">
            <v>9.4925009929779702E-2</v>
          </cell>
          <cell r="AX220">
            <v>-8.9039775269824012E-2</v>
          </cell>
          <cell r="AY220">
            <v>9.1069956602603891E-2</v>
          </cell>
          <cell r="AZ220">
            <v>9.1073357933579346E-2</v>
          </cell>
          <cell r="BA220">
            <v>9.0716937101185058E-2</v>
          </cell>
          <cell r="BB220">
            <v>8.9322742653606277E-2</v>
          </cell>
          <cell r="BC220">
            <v>7.5129249255122585E-2</v>
          </cell>
          <cell r="BD220">
            <v>6.3734117200515861E-2</v>
          </cell>
          <cell r="BE220">
            <v>6.348469006155949E-2</v>
          </cell>
          <cell r="BF220">
            <v>5.9507740508846781E-2</v>
          </cell>
          <cell r="BG220">
            <v>6.0713304401735869E-2</v>
          </cell>
          <cell r="BH220">
            <v>6.0715571955719562E-2</v>
          </cell>
          <cell r="BI220">
            <v>6.0477958067456677E-2</v>
          </cell>
          <cell r="BJ220">
            <v>5.9548495102404231E-2</v>
          </cell>
          <cell r="BK220">
            <v>5.7007797560315369E-2</v>
          </cell>
          <cell r="BL220">
            <v>5.7009926718985499E-2</v>
          </cell>
          <cell r="BM220">
            <v>5.678681508681379E-2</v>
          </cell>
          <cell r="BN220">
            <v>5.0665228533564102E-2</v>
          </cell>
        </row>
        <row r="221">
          <cell r="A221" t="str">
            <v xml:space="preserve">   ROA</v>
          </cell>
          <cell r="I221">
            <v>-0.21738963725224661</v>
          </cell>
          <cell r="J221">
            <v>-5.3148160463513242E-2</v>
          </cell>
          <cell r="K221">
            <v>0.11213718271136465</v>
          </cell>
          <cell r="L221">
            <v>9.8347097231655689E-2</v>
          </cell>
          <cell r="M221">
            <v>9.1821977140904301E-2</v>
          </cell>
          <cell r="N221">
            <v>8.7031452330085135E-2</v>
          </cell>
          <cell r="O221">
            <v>6.2962477942303044E-2</v>
          </cell>
          <cell r="P221">
            <v>5.8216395143661087E-2</v>
          </cell>
          <cell r="Q221">
            <v>5.3453152305940041E-2</v>
          </cell>
          <cell r="AE221">
            <v>-4.7226840566949126E-2</v>
          </cell>
          <cell r="AF221">
            <v>-4.5292844621458224E-2</v>
          </cell>
          <cell r="AG221">
            <v>-3.8586488498596583E-2</v>
          </cell>
          <cell r="AH221">
            <v>-0.83414712664504065</v>
          </cell>
          <cell r="AI221">
            <v>-0.12588736389427277</v>
          </cell>
          <cell r="AJ221">
            <v>-0.11778218641163776</v>
          </cell>
          <cell r="AK221">
            <v>-2.5148667859886831E-2</v>
          </cell>
          <cell r="AL221">
            <v>0.10041317936026228</v>
          </cell>
          <cell r="AM221">
            <v>9.6354640273089695E-2</v>
          </cell>
          <cell r="AN221">
            <v>0.16487032163884291</v>
          </cell>
          <cell r="AO221">
            <v>0.12697268947846604</v>
          </cell>
          <cell r="AP221">
            <v>7.7971478483725584E-2</v>
          </cell>
          <cell r="AQ221">
            <v>0.11697237852347832</v>
          </cell>
          <cell r="AR221">
            <v>9.4187658914400604E-2</v>
          </cell>
          <cell r="AS221">
            <v>9.9613945549102398E-2</v>
          </cell>
          <cell r="AT221">
            <v>7.8244846164423773E-2</v>
          </cell>
          <cell r="AU221">
            <v>0.27837181954018958</v>
          </cell>
          <cell r="AV221">
            <v>9.2951335106426489E-2</v>
          </cell>
          <cell r="AW221">
            <v>9.25469590450749E-2</v>
          </cell>
          <cell r="AX221">
            <v>-8.6281867048057556E-2</v>
          </cell>
          <cell r="AY221">
            <v>8.8008620501532533E-2</v>
          </cell>
          <cell r="AZ221">
            <v>8.8031371985962587E-2</v>
          </cell>
          <cell r="BA221">
            <v>8.771537978967521E-2</v>
          </cell>
          <cell r="BB221">
            <v>8.6421586710481724E-2</v>
          </cell>
          <cell r="BC221">
            <v>7.2727286999504703E-2</v>
          </cell>
          <cell r="BD221">
            <v>6.1709944781123453E-2</v>
          </cell>
          <cell r="BE221">
            <v>6.1488186204898765E-2</v>
          </cell>
          <cell r="BF221">
            <v>5.7672073771657735E-2</v>
          </cell>
          <cell r="BG221">
            <v>5.8870984038655691E-2</v>
          </cell>
          <cell r="BH221">
            <v>5.888588160739535E-2</v>
          </cell>
          <cell r="BI221">
            <v>5.8674037172960172E-2</v>
          </cell>
          <cell r="BJ221">
            <v>5.7807703974548832E-2</v>
          </cell>
          <cell r="BK221">
            <v>5.5369640715037298E-2</v>
          </cell>
          <cell r="BL221">
            <v>5.5383503540726083E-2</v>
          </cell>
          <cell r="BM221">
            <v>5.5184041067929297E-2</v>
          </cell>
          <cell r="BN221">
            <v>4.9265030608961459E-2</v>
          </cell>
        </row>
        <row r="223">
          <cell r="A223" t="str">
            <v>VALUE ADDITION TO PRICE TARGET</v>
          </cell>
          <cell r="Q223">
            <v>0.14300000000000013</v>
          </cell>
        </row>
        <row r="224">
          <cell r="A224" t="str">
            <v>Tax carried forward</v>
          </cell>
          <cell r="H224">
            <v>0.4</v>
          </cell>
          <cell r="I224">
            <v>0.3</v>
          </cell>
          <cell r="J224">
            <v>0.2</v>
          </cell>
          <cell r="K224">
            <v>0.1</v>
          </cell>
          <cell r="Q224">
            <v>115.92695400000011</v>
          </cell>
        </row>
        <row r="225">
          <cell r="H225">
            <v>2006</v>
          </cell>
          <cell r="I225">
            <v>2007</v>
          </cell>
          <cell r="J225">
            <v>2008</v>
          </cell>
          <cell r="K225">
            <v>2009</v>
          </cell>
        </row>
        <row r="226">
          <cell r="H226">
            <v>321.77221777125806</v>
          </cell>
          <cell r="I226">
            <v>324.65123235131665</v>
          </cell>
          <cell r="J226">
            <v>249.71090621688776</v>
          </cell>
          <cell r="K226">
            <v>38.865643660537643</v>
          </cell>
          <cell r="M226">
            <v>3400</v>
          </cell>
          <cell r="N226">
            <v>935.00000000000011</v>
          </cell>
          <cell r="Q226">
            <v>46392</v>
          </cell>
          <cell r="Y226">
            <v>46392</v>
          </cell>
        </row>
        <row r="227">
          <cell r="H227">
            <v>321.77221777125806</v>
          </cell>
          <cell r="I227">
            <v>289.86717174224697</v>
          </cell>
          <cell r="J227">
            <v>199.06800559381995</v>
          </cell>
          <cell r="K227">
            <v>27.663797476125204</v>
          </cell>
          <cell r="L227">
            <v>838.37119258345012</v>
          </cell>
          <cell r="Q227">
            <v>17.892081999999998</v>
          </cell>
          <cell r="Y227">
            <v>0</v>
          </cell>
        </row>
        <row r="228">
          <cell r="H228">
            <v>0.12</v>
          </cell>
          <cell r="P228">
            <v>5.5E-2</v>
          </cell>
          <cell r="Q228">
            <v>830.04946814399989</v>
          </cell>
          <cell r="Y228">
            <v>0</v>
          </cell>
        </row>
        <row r="229">
          <cell r="A229" t="str">
            <v>Written off assets</v>
          </cell>
          <cell r="H229">
            <v>9000</v>
          </cell>
          <cell r="Q229">
            <v>45.652720747919993</v>
          </cell>
          <cell r="Y229">
            <v>0</v>
          </cell>
        </row>
        <row r="230">
          <cell r="A230" t="str">
            <v xml:space="preserve">   Recovery ratio</v>
          </cell>
          <cell r="H230">
            <v>0.08</v>
          </cell>
        </row>
        <row r="231">
          <cell r="A231" t="str">
            <v xml:space="preserve">   Value of written off assets</v>
          </cell>
          <cell r="H231">
            <v>720</v>
          </cell>
          <cell r="L231">
            <v>1021.7894363041793</v>
          </cell>
          <cell r="Q231">
            <v>70.274233252080109</v>
          </cell>
          <cell r="Y231">
            <v>115.92695400000011</v>
          </cell>
          <cell r="Z231">
            <v>0.64963669662761747</v>
          </cell>
        </row>
        <row r="232">
          <cell r="L232">
            <v>-285.71428571428572</v>
          </cell>
          <cell r="Q232">
            <v>171.01657954187655</v>
          </cell>
          <cell r="Y232">
            <v>282.11522534401547</v>
          </cell>
          <cell r="Z232">
            <v>410.92058700000001</v>
          </cell>
          <cell r="AE232">
            <v>0</v>
          </cell>
        </row>
        <row r="233">
          <cell r="A233" t="str">
            <v>Value of excess capital</v>
          </cell>
          <cell r="H233">
            <v>1552.0468673972084</v>
          </cell>
          <cell r="L233">
            <v>-150</v>
          </cell>
          <cell r="Q233">
            <v>6480.0981195939867</v>
          </cell>
          <cell r="Y233">
            <v>6480.0981195939867</v>
          </cell>
        </row>
        <row r="234">
          <cell r="L234">
            <v>586.07515058989361</v>
          </cell>
          <cell r="Q234">
            <v>2.6391047849224799E-2</v>
          </cell>
          <cell r="Y234">
            <v>4.3535640994536592E-2</v>
          </cell>
        </row>
        <row r="235">
          <cell r="A235" t="str">
            <v>Value to SFG</v>
          </cell>
          <cell r="H235">
            <v>2048.5882774034239</v>
          </cell>
          <cell r="L235">
            <v>146.5187876474734</v>
          </cell>
        </row>
        <row r="236">
          <cell r="A236" t="str">
            <v xml:space="preserve">   # of shares</v>
          </cell>
          <cell r="H236">
            <v>410.92058700000001</v>
          </cell>
          <cell r="L236">
            <v>596.51878764747335</v>
          </cell>
        </row>
        <row r="237">
          <cell r="A237" t="str">
            <v xml:space="preserve">  Per share value</v>
          </cell>
          <cell r="H237">
            <v>4985.3629684497264</v>
          </cell>
        </row>
        <row r="239">
          <cell r="A239" t="str">
            <v>Goodwill creation</v>
          </cell>
          <cell r="H239">
            <v>3914.3974554892129</v>
          </cell>
        </row>
        <row r="240">
          <cell r="A240" t="str">
            <v xml:space="preserve">   Amortization</v>
          </cell>
          <cell r="M240">
            <v>293.57980916169095</v>
          </cell>
          <cell r="N240">
            <v>391.43974554892128</v>
          </cell>
          <cell r="O240">
            <v>391.43974554892128</v>
          </cell>
          <cell r="P240">
            <v>391.43974554892128</v>
          </cell>
          <cell r="Q240">
            <v>391.43974554892128</v>
          </cell>
          <cell r="AV240">
            <v>97.85993638723032</v>
          </cell>
          <cell r="AW240">
            <v>97.85993638723032</v>
          </cell>
          <cell r="AX240">
            <v>97.85993638723032</v>
          </cell>
          <cell r="AY240">
            <v>97.85993638723032</v>
          </cell>
          <cell r="AZ240">
            <v>97.85993638723032</v>
          </cell>
          <cell r="BA240">
            <v>97.85993638723032</v>
          </cell>
          <cell r="BB240">
            <v>97.85993638723032</v>
          </cell>
          <cell r="BC240">
            <v>97.85993638723032</v>
          </cell>
          <cell r="BD240">
            <v>97.85993638723032</v>
          </cell>
          <cell r="BE240">
            <v>97.85993638723032</v>
          </cell>
          <cell r="BF240">
            <v>97.85993638723032</v>
          </cell>
          <cell r="BG240">
            <v>97.85993638723032</v>
          </cell>
          <cell r="BH240">
            <v>97.85993638723032</v>
          </cell>
          <cell r="BI240">
            <v>97.85993638723032</v>
          </cell>
          <cell r="BJ240">
            <v>97.85993638723032</v>
          </cell>
          <cell r="BK240">
            <v>97.85993638723032</v>
          </cell>
          <cell r="BL240">
            <v>97.85993638723032</v>
          </cell>
          <cell r="BM240">
            <v>97.85993638723032</v>
          </cell>
          <cell r="BN240">
            <v>97.85993638723032</v>
          </cell>
        </row>
        <row r="241">
          <cell r="AU241">
            <v>3914.3974554892129</v>
          </cell>
          <cell r="AV241">
            <v>3816.5375191019825</v>
          </cell>
          <cell r="AW241">
            <v>3718.6775827147521</v>
          </cell>
          <cell r="AX241">
            <v>3620.8176463275217</v>
          </cell>
          <cell r="AY241">
            <v>3522.9577099402914</v>
          </cell>
          <cell r="AZ241">
            <v>3425.097773553061</v>
          </cell>
          <cell r="BA241">
            <v>3327.2378371658306</v>
          </cell>
          <cell r="BB241">
            <v>3229.3779007786002</v>
          </cell>
          <cell r="BC241">
            <v>3131.5179643913698</v>
          </cell>
          <cell r="BD241">
            <v>3033.6580280041394</v>
          </cell>
          <cell r="BE241">
            <v>2935.798091616909</v>
          </cell>
          <cell r="BF241">
            <v>2837.9381552296786</v>
          </cell>
          <cell r="BG241">
            <v>2740.0782188424482</v>
          </cell>
          <cell r="BH241">
            <v>2642.2182824552178</v>
          </cell>
          <cell r="BI241">
            <v>2544.3583460679874</v>
          </cell>
          <cell r="BJ241">
            <v>2446.498409680757</v>
          </cell>
          <cell r="BK241">
            <v>2348.6384732935267</v>
          </cell>
          <cell r="BL241">
            <v>2250.7785369062963</v>
          </cell>
          <cell r="BM241">
            <v>2152.9186005190659</v>
          </cell>
          <cell r="BN241">
            <v>2055.0586641318355</v>
          </cell>
        </row>
        <row r="243">
          <cell r="A243" t="str">
            <v>Funding cost</v>
          </cell>
        </row>
        <row r="244">
          <cell r="A244" t="str">
            <v xml:space="preserve">   CRPS</v>
          </cell>
          <cell r="M244">
            <v>20.742201821250003</v>
          </cell>
          <cell r="N244">
            <v>27.656269095000003</v>
          </cell>
          <cell r="O244">
            <v>27.656269095000003</v>
          </cell>
          <cell r="P244">
            <v>27.656269095000003</v>
          </cell>
          <cell r="Q244">
            <v>27.656269095000003</v>
          </cell>
          <cell r="AV244">
            <v>6.9140672737500006</v>
          </cell>
          <cell r="AW244">
            <v>6.9140672737500006</v>
          </cell>
          <cell r="AX244">
            <v>6.9140672737500006</v>
          </cell>
          <cell r="AY244">
            <v>6.9140672737500006</v>
          </cell>
          <cell r="AZ244">
            <v>6.9140672737500006</v>
          </cell>
          <cell r="BA244">
            <v>6.9140672737500006</v>
          </cell>
          <cell r="BB244">
            <v>6.9140672737500006</v>
          </cell>
          <cell r="BC244">
            <v>6.9140672737500006</v>
          </cell>
          <cell r="BD244">
            <v>6.9140672737500006</v>
          </cell>
          <cell r="BE244">
            <v>6.9140672737500006</v>
          </cell>
          <cell r="BF244">
            <v>6.9140672737500006</v>
          </cell>
          <cell r="BG244">
            <v>6.9140672737500006</v>
          </cell>
          <cell r="BH244">
            <v>6.9140672737500006</v>
          </cell>
          <cell r="BI244">
            <v>6.9140672737500006</v>
          </cell>
          <cell r="BJ244">
            <v>6.9140672737500006</v>
          </cell>
          <cell r="BK244">
            <v>6.9140672737500006</v>
          </cell>
          <cell r="BL244">
            <v>6.9140672737500006</v>
          </cell>
          <cell r="BM244">
            <v>6.9140672737500006</v>
          </cell>
          <cell r="BN244">
            <v>6.9140672737500006</v>
          </cell>
        </row>
        <row r="245">
          <cell r="A245" t="str">
            <v xml:space="preserve">   RPS</v>
          </cell>
          <cell r="M245">
            <v>152.19749999999999</v>
          </cell>
          <cell r="N245">
            <v>202.93</v>
          </cell>
          <cell r="O245">
            <v>202.93</v>
          </cell>
          <cell r="P245">
            <v>202.93</v>
          </cell>
          <cell r="Q245">
            <v>202.93</v>
          </cell>
          <cell r="AV245">
            <v>50.732499999999995</v>
          </cell>
          <cell r="AW245">
            <v>50.732499999999995</v>
          </cell>
          <cell r="AX245">
            <v>50.732499999999995</v>
          </cell>
          <cell r="AY245">
            <v>50.732500000000002</v>
          </cell>
          <cell r="AZ245">
            <v>50.732500000000002</v>
          </cell>
          <cell r="BA245">
            <v>50.732500000000002</v>
          </cell>
          <cell r="BB245">
            <v>50.732500000000002</v>
          </cell>
          <cell r="BC245">
            <v>50.732500000000002</v>
          </cell>
          <cell r="BD245">
            <v>50.732500000000002</v>
          </cell>
          <cell r="BE245">
            <v>50.732500000000002</v>
          </cell>
          <cell r="BF245">
            <v>50.732500000000002</v>
          </cell>
          <cell r="BG245">
            <v>50.732500000000002</v>
          </cell>
          <cell r="BH245">
            <v>50.732500000000002</v>
          </cell>
          <cell r="BI245">
            <v>50.732500000000002</v>
          </cell>
          <cell r="BJ245">
            <v>50.732500000000002</v>
          </cell>
          <cell r="BK245">
            <v>50.732500000000002</v>
          </cell>
          <cell r="BL245">
            <v>50.732500000000002</v>
          </cell>
          <cell r="BM245">
            <v>50.732500000000002</v>
          </cell>
          <cell r="BN245">
            <v>50.732500000000002</v>
          </cell>
        </row>
        <row r="255">
          <cell r="A255" t="str">
            <v>Tender Offer</v>
          </cell>
        </row>
        <row r="256">
          <cell r="A256" t="str">
            <v xml:space="preserve">   Price (Won)</v>
          </cell>
          <cell r="H256">
            <v>46392</v>
          </cell>
        </row>
        <row r="257">
          <cell r="A257" t="str">
            <v xml:space="preserve">   Period</v>
          </cell>
        </row>
      </sheetData>
      <sheetData sheetId="6" refreshError="1"/>
      <sheetData sheetId="7" refreshError="1"/>
      <sheetData sheetId="8" refreshError="1"/>
      <sheetData sheetId="9" refreshError="1">
        <row r="2">
          <cell r="B2" t="str">
            <v>SHINHAN FINANCIAL GROUP (055550.KS)</v>
          </cell>
          <cell r="O2" t="str">
            <v>Foreign exchange rate</v>
          </cell>
          <cell r="W2">
            <v>965.2</v>
          </cell>
        </row>
        <row r="3">
          <cell r="O3" t="str">
            <v>Current share price</v>
          </cell>
          <cell r="W3">
            <v>58900</v>
          </cell>
          <cell r="X3">
            <v>61.023622047244089</v>
          </cell>
        </row>
        <row r="5">
          <cell r="B5" t="str">
            <v>Profit and Loss Statements</v>
          </cell>
          <cell r="O5" t="str">
            <v>Per Share Data and Valuations</v>
          </cell>
        </row>
        <row r="6">
          <cell r="B6" t="str">
            <v>Won billions, Year ending Dec 31</v>
          </cell>
          <cell r="C6">
            <v>2000</v>
          </cell>
          <cell r="D6">
            <v>2001</v>
          </cell>
          <cell r="E6">
            <v>2002</v>
          </cell>
          <cell r="F6">
            <v>2003</v>
          </cell>
          <cell r="G6">
            <v>2004</v>
          </cell>
          <cell r="H6">
            <v>2005</v>
          </cell>
          <cell r="I6">
            <v>2006</v>
          </cell>
          <cell r="J6">
            <v>2007</v>
          </cell>
          <cell r="K6" t="str">
            <v>2008E</v>
          </cell>
          <cell r="L6" t="str">
            <v>2009E</v>
          </cell>
          <cell r="M6" t="str">
            <v>2010E</v>
          </cell>
          <cell r="O6" t="str">
            <v>Won billions, Year ending Dec 31</v>
          </cell>
          <cell r="P6">
            <v>2000</v>
          </cell>
          <cell r="Q6">
            <v>2001</v>
          </cell>
          <cell r="R6">
            <v>2002</v>
          </cell>
          <cell r="S6">
            <v>2003</v>
          </cell>
          <cell r="T6">
            <v>2004</v>
          </cell>
          <cell r="U6">
            <v>2005</v>
          </cell>
          <cell r="V6">
            <v>2006</v>
          </cell>
          <cell r="W6">
            <v>2007</v>
          </cell>
          <cell r="X6" t="str">
            <v>2008E</v>
          </cell>
          <cell r="Y6" t="str">
            <v>2009E</v>
          </cell>
          <cell r="Z6" t="str">
            <v>2010E</v>
          </cell>
        </row>
        <row r="7">
          <cell r="B7" t="str">
            <v>Avg Earning Assets</v>
          </cell>
          <cell r="C7">
            <v>0</v>
          </cell>
          <cell r="D7">
            <v>0</v>
          </cell>
          <cell r="E7">
            <v>49724.987999999998</v>
          </cell>
          <cell r="F7">
            <v>57957.267000000007</v>
          </cell>
          <cell r="G7">
            <v>112895.58162500002</v>
          </cell>
          <cell r="H7">
            <v>114974.23262499998</v>
          </cell>
          <cell r="I7">
            <v>120580.75200000001</v>
          </cell>
          <cell r="J7">
            <v>138812.614</v>
          </cell>
          <cell r="K7">
            <v>156516.76335599885</v>
          </cell>
          <cell r="L7">
            <v>168104.09170572687</v>
          </cell>
          <cell r="M7">
            <v>183115.62515496527</v>
          </cell>
          <cell r="O7" t="str">
            <v>Book Value Per Share (Won)</v>
          </cell>
          <cell r="P7" t="e">
            <v>#DIV/0!</v>
          </cell>
          <cell r="Q7">
            <v>0</v>
          </cell>
          <cell r="R7">
            <v>12451.998142403514</v>
          </cell>
          <cell r="S7">
            <v>12234.947540557414</v>
          </cell>
          <cell r="T7">
            <v>17506.335706253656</v>
          </cell>
          <cell r="U7">
            <v>22965.11908125148</v>
          </cell>
          <cell r="V7">
            <v>27798.766366076343</v>
          </cell>
          <cell r="W7">
            <v>35090.084731713381</v>
          </cell>
          <cell r="X7">
            <v>38673.070574065168</v>
          </cell>
          <cell r="Y7">
            <v>43296.866391284449</v>
          </cell>
          <cell r="Z7">
            <v>48332.025647816103</v>
          </cell>
        </row>
        <row r="8">
          <cell r="B8" t="str">
            <v>Net Interest Margin (%)</v>
          </cell>
          <cell r="C8" t="e">
            <v>#DIV/0!</v>
          </cell>
          <cell r="D8" t="e">
            <v>#DIV/0!</v>
          </cell>
          <cell r="E8">
            <v>2.5436245454699762</v>
          </cell>
          <cell r="F8">
            <v>2.0384052960951382</v>
          </cell>
          <cell r="G8">
            <v>3.1026550642394182</v>
          </cell>
          <cell r="H8">
            <v>2.9873692758946273</v>
          </cell>
          <cell r="I8">
            <v>2.5144859654814553</v>
          </cell>
          <cell r="J8">
            <v>2.3191199324291967</v>
          </cell>
          <cell r="K8">
            <v>2.1933726161836997</v>
          </cell>
          <cell r="L8">
            <v>2.1218156277862024</v>
          </cell>
          <cell r="M8">
            <v>2.0908781077618204</v>
          </cell>
          <cell r="O8" t="str">
            <v>Price/Book (x)</v>
          </cell>
          <cell r="P8" t="e">
            <v>#DIV/0!</v>
          </cell>
          <cell r="Q8" t="e">
            <v>#DIV/0!</v>
          </cell>
          <cell r="R8">
            <v>4.7301645347524106</v>
          </cell>
          <cell r="S8">
            <v>4.814078671343168</v>
          </cell>
          <cell r="T8">
            <v>3.3644962023068938</v>
          </cell>
          <cell r="U8">
            <v>2.5647591807214027</v>
          </cell>
          <cell r="V8">
            <v>2.1187990583595613</v>
          </cell>
          <cell r="W8">
            <v>1.6785368416841673</v>
          </cell>
          <cell r="X8">
            <v>1.5230236214938506</v>
          </cell>
          <cell r="Y8">
            <v>1.3603755862538915</v>
          </cell>
          <cell r="Z8">
            <v>1.2186536610153731</v>
          </cell>
        </row>
        <row r="9">
          <cell r="B9" t="str">
            <v xml:space="preserve">  Interest Income</v>
          </cell>
          <cell r="C9">
            <v>0</v>
          </cell>
          <cell r="D9">
            <v>0</v>
          </cell>
          <cell r="E9">
            <v>4093.9695122271314</v>
          </cell>
          <cell r="F9">
            <v>5645.5872263039464</v>
          </cell>
          <cell r="G9">
            <v>7980.9449999999997</v>
          </cell>
          <cell r="H9">
            <v>7884.7379999999994</v>
          </cell>
          <cell r="I9">
            <v>9262.9760000000006</v>
          </cell>
          <cell r="J9">
            <v>13320.949000000001</v>
          </cell>
          <cell r="K9">
            <v>15333.669285486485</v>
          </cell>
          <cell r="L9">
            <v>16380.001282212468</v>
          </cell>
          <cell r="M9">
            <v>17964.533621263272</v>
          </cell>
          <cell r="O9" t="str">
            <v>ROAA (%)</v>
          </cell>
          <cell r="P9" t="e">
            <v>#DIV/0!</v>
          </cell>
          <cell r="Q9" t="e">
            <v>#DIV/0!</v>
          </cell>
          <cell r="R9">
            <v>1.8406863534163227</v>
          </cell>
          <cell r="S9">
            <v>0.39444653993212997</v>
          </cell>
          <cell r="T9">
            <v>0.74210067252642919</v>
          </cell>
          <cell r="U9">
            <v>1.1322192125998027</v>
          </cell>
          <cell r="V9">
            <v>1.1205480808626735</v>
          </cell>
          <cell r="W9">
            <v>1.1246407990881466</v>
          </cell>
          <cell r="X9">
            <v>1.1471067263024362</v>
          </cell>
          <cell r="Y9">
            <v>1.1251049747283821</v>
          </cell>
          <cell r="Z9">
            <v>1.1350010193471678</v>
          </cell>
        </row>
        <row r="10">
          <cell r="B10" t="str">
            <v xml:space="preserve">  Interest Expense</v>
          </cell>
          <cell r="C10">
            <v>0</v>
          </cell>
          <cell r="D10">
            <v>0</v>
          </cell>
          <cell r="E10">
            <v>2352.14</v>
          </cell>
          <cell r="F10">
            <v>2996.8960000000002</v>
          </cell>
          <cell r="G10">
            <v>3985.7900000000004</v>
          </cell>
          <cell r="H10">
            <v>3841.9270000000001</v>
          </cell>
          <cell r="I10">
            <v>4782.1670000000004</v>
          </cell>
          <cell r="J10">
            <v>6867.6059999999998</v>
          </cell>
          <cell r="K10">
            <v>8503.8665613400481</v>
          </cell>
          <cell r="L10">
            <v>9051.3068073174618</v>
          </cell>
          <cell r="M10">
            <v>9932.789299601649</v>
          </cell>
          <cell r="O10" t="str">
            <v>ROAE (Reported, %)</v>
          </cell>
          <cell r="S10">
            <v>9.319788443136142</v>
          </cell>
          <cell r="T10">
            <v>18.493212606186336</v>
          </cell>
          <cell r="U10">
            <v>21.581550838516041</v>
          </cell>
          <cell r="V10">
            <v>17.903234941104078</v>
          </cell>
          <cell r="W10">
            <v>17.454531018625993</v>
          </cell>
          <cell r="X10">
            <v>14.580874080497095</v>
          </cell>
          <cell r="Y10">
            <v>14.129812046500506</v>
          </cell>
          <cell r="Z10">
            <v>13.97476780686093</v>
          </cell>
        </row>
        <row r="11">
          <cell r="B11" t="str">
            <v>Net Interest Income (NII)</v>
          </cell>
          <cell r="C11">
            <v>0</v>
          </cell>
          <cell r="D11">
            <v>0</v>
          </cell>
          <cell r="E11">
            <v>1741.8295122271315</v>
          </cell>
          <cell r="F11">
            <v>2648.6912263039462</v>
          </cell>
          <cell r="G11">
            <v>3995.1549999999993</v>
          </cell>
          <cell r="H11">
            <v>4042.8109999999992</v>
          </cell>
          <cell r="I11">
            <v>4480.8090000000002</v>
          </cell>
          <cell r="J11">
            <v>6453.3430000000008</v>
          </cell>
          <cell r="K11">
            <v>6829.802724146437</v>
          </cell>
          <cell r="L11">
            <v>7328.6944748950064</v>
          </cell>
          <cell r="M11">
            <v>8031.744321661623</v>
          </cell>
          <cell r="O11" t="str">
            <v>ROAE (ModelWare, %)</v>
          </cell>
          <cell r="T11">
            <v>20.174543848069664</v>
          </cell>
          <cell r="U11">
            <v>22.968598483969629</v>
          </cell>
          <cell r="V11">
            <v>19.550041310098013</v>
          </cell>
          <cell r="W11">
            <v>17.91244842551021</v>
          </cell>
          <cell r="X11">
            <v>17.570013356211028</v>
          </cell>
          <cell r="Y11">
            <v>16.819680463970368</v>
          </cell>
          <cell r="Z11">
            <v>16.381086815182027</v>
          </cell>
        </row>
        <row r="12">
          <cell r="B12" t="str">
            <v>Loan Loss Prov Exp (LLPE)</v>
          </cell>
          <cell r="C12">
            <v>0</v>
          </cell>
          <cell r="D12">
            <v>0</v>
          </cell>
          <cell r="E12">
            <v>210.54599999999999</v>
          </cell>
          <cell r="F12">
            <v>1096.3929999999998</v>
          </cell>
          <cell r="G12">
            <v>1384.81</v>
          </cell>
          <cell r="H12">
            <v>902.69299999999998</v>
          </cell>
          <cell r="I12">
            <v>584.55900000000008</v>
          </cell>
          <cell r="J12">
            <v>866.42300000000012</v>
          </cell>
          <cell r="K12">
            <v>640.41421074056257</v>
          </cell>
          <cell r="L12">
            <v>779.5551711577657</v>
          </cell>
          <cell r="M12">
            <v>974.64059532565352</v>
          </cell>
        </row>
        <row r="13">
          <cell r="B13" t="str">
            <v>NII After LLPE</v>
          </cell>
          <cell r="C13">
            <v>0</v>
          </cell>
          <cell r="D13">
            <v>0</v>
          </cell>
          <cell r="E13">
            <v>1531.2835122271315</v>
          </cell>
          <cell r="F13">
            <v>1552.2982263039464</v>
          </cell>
          <cell r="G13">
            <v>2610.3449999999993</v>
          </cell>
          <cell r="H13">
            <v>3140.1179999999995</v>
          </cell>
          <cell r="I13">
            <v>3896.25</v>
          </cell>
          <cell r="J13">
            <v>5586.920000000001</v>
          </cell>
          <cell r="K13">
            <v>6189.3885134058746</v>
          </cell>
          <cell r="L13">
            <v>6549.1393037372409</v>
          </cell>
          <cell r="M13">
            <v>7057.1037263359694</v>
          </cell>
          <cell r="O13" t="str">
            <v>MW EPS Growth (%)</v>
          </cell>
          <cell r="S13">
            <v>-43.00337837184518</v>
          </cell>
          <cell r="T13">
            <v>143.37954558801238</v>
          </cell>
          <cell r="U13">
            <v>56.245570769616073</v>
          </cell>
          <cell r="V13">
            <v>8.927047444434443</v>
          </cell>
          <cell r="W13">
            <v>9.9238632538054983</v>
          </cell>
          <cell r="X13">
            <v>18.800169290303479</v>
          </cell>
          <cell r="Y13">
            <v>6.3801906980504919</v>
          </cell>
          <cell r="Z13">
            <v>8.8686418581237056</v>
          </cell>
        </row>
        <row r="14">
          <cell r="O14" t="str">
            <v>Current P/MW EPS</v>
          </cell>
          <cell r="P14" t="e">
            <v>#DIV/0!</v>
          </cell>
          <cell r="Q14" t="e">
            <v>#DIV/0!</v>
          </cell>
          <cell r="R14">
            <v>28.023307521997893</v>
          </cell>
          <cell r="S14">
            <v>49.166611496417396</v>
          </cell>
          <cell r="T14">
            <v>20.201620221464939</v>
          </cell>
          <cell r="U14">
            <v>12.929403452499916</v>
          </cell>
          <cell r="V14">
            <v>11.869782350518062</v>
          </cell>
          <cell r="W14">
            <v>10.798185215808578</v>
          </cell>
          <cell r="X14">
            <v>9.0893685424149719</v>
          </cell>
          <cell r="Y14">
            <v>8.5442303522600689</v>
          </cell>
          <cell r="Z14">
            <v>7.8482014714529154</v>
          </cell>
        </row>
        <row r="15">
          <cell r="B15" t="str">
            <v>Non-interest Income</v>
          </cell>
        </row>
        <row r="16">
          <cell r="B16" t="str">
            <v>Fees and Commissions</v>
          </cell>
          <cell r="C16">
            <v>0</v>
          </cell>
          <cell r="D16">
            <v>0</v>
          </cell>
          <cell r="E16">
            <v>284.00548777286809</v>
          </cell>
          <cell r="F16">
            <v>560.02877369605358</v>
          </cell>
          <cell r="G16">
            <v>718.28499999999985</v>
          </cell>
          <cell r="H16">
            <v>943.00099999999998</v>
          </cell>
          <cell r="I16">
            <v>786.91399999999999</v>
          </cell>
          <cell r="J16">
            <v>590.197</v>
          </cell>
          <cell r="K16">
            <v>681.11272646689088</v>
          </cell>
          <cell r="L16">
            <v>767.98008956179763</v>
          </cell>
          <cell r="M16">
            <v>819.50997851175975</v>
          </cell>
          <cell r="O16" t="str">
            <v>Gross Dividends</v>
          </cell>
          <cell r="P16">
            <v>0</v>
          </cell>
          <cell r="Q16">
            <v>150.812285352</v>
          </cell>
          <cell r="R16">
            <v>157.49299999999999</v>
          </cell>
          <cell r="S16">
            <v>185.54912639999998</v>
          </cell>
          <cell r="T16">
            <v>266.29053524999995</v>
          </cell>
          <cell r="U16">
            <v>295.9627792</v>
          </cell>
          <cell r="V16">
            <v>335.32384230000002</v>
          </cell>
          <cell r="W16">
            <v>356.57962830000002</v>
          </cell>
          <cell r="X16">
            <v>452.01264570000001</v>
          </cell>
          <cell r="Y16">
            <v>534.1967631</v>
          </cell>
          <cell r="Z16">
            <v>616.38088049999999</v>
          </cell>
        </row>
        <row r="17">
          <cell r="B17" t="str">
            <v>Dividend Income</v>
          </cell>
          <cell r="C17">
            <v>0</v>
          </cell>
          <cell r="D17">
            <v>0</v>
          </cell>
          <cell r="E17">
            <v>16.09</v>
          </cell>
          <cell r="F17">
            <v>8.4960000000000004</v>
          </cell>
          <cell r="G17">
            <v>78.173000000000002</v>
          </cell>
          <cell r="H17">
            <v>90.212000000000003</v>
          </cell>
          <cell r="I17">
            <v>97.061000000000007</v>
          </cell>
          <cell r="J17">
            <v>106.523</v>
          </cell>
          <cell r="K17">
            <v>110.55519089680313</v>
          </cell>
          <cell r="L17">
            <v>117.63362409418171</v>
          </cell>
          <cell r="M17">
            <v>123.65242509085931</v>
          </cell>
          <cell r="O17" t="str">
            <v>Gross DPS (Won)</v>
          </cell>
          <cell r="P17">
            <v>0</v>
          </cell>
          <cell r="Q17">
            <v>574.58669542322627</v>
          </cell>
          <cell r="R17">
            <v>600.00201685832212</v>
          </cell>
          <cell r="S17">
            <v>600</v>
          </cell>
          <cell r="T17">
            <v>750</v>
          </cell>
          <cell r="U17">
            <v>800</v>
          </cell>
          <cell r="V17">
            <v>900</v>
          </cell>
          <cell r="W17">
            <v>900</v>
          </cell>
          <cell r="X17">
            <v>1100</v>
          </cell>
          <cell r="Y17">
            <v>1300</v>
          </cell>
          <cell r="Z17">
            <v>1500</v>
          </cell>
        </row>
        <row r="18">
          <cell r="B18" t="str">
            <v>Forex Income</v>
          </cell>
          <cell r="C18">
            <v>0</v>
          </cell>
          <cell r="D18">
            <v>0</v>
          </cell>
          <cell r="E18">
            <v>85.564000000000021</v>
          </cell>
          <cell r="F18">
            <v>120.42400000000001</v>
          </cell>
          <cell r="G18">
            <v>149.31499999999994</v>
          </cell>
          <cell r="H18">
            <v>53.08199999999988</v>
          </cell>
          <cell r="I18">
            <v>124.31200000000013</v>
          </cell>
          <cell r="J18">
            <v>158.28400000000011</v>
          </cell>
          <cell r="K18">
            <v>-24.557502560363901</v>
          </cell>
          <cell r="L18">
            <v>0</v>
          </cell>
          <cell r="M18">
            <v>0</v>
          </cell>
          <cell r="O18" t="str">
            <v>Dividend Yield (Current Price, %)</v>
          </cell>
          <cell r="P18">
            <v>0</v>
          </cell>
          <cell r="Q18">
            <v>0.97552919426693763</v>
          </cell>
          <cell r="R18">
            <v>1.0186791457696469</v>
          </cell>
          <cell r="S18">
            <v>1.0186757215619695</v>
          </cell>
          <cell r="T18">
            <v>1.2733446519524618</v>
          </cell>
          <cell r="U18">
            <v>1.3582342954159592</v>
          </cell>
          <cell r="V18">
            <v>1.5280135823429541</v>
          </cell>
          <cell r="W18">
            <v>1.5280135823429541</v>
          </cell>
          <cell r="X18">
            <v>1.8675721561969438</v>
          </cell>
          <cell r="Y18">
            <v>2.2071307300509337</v>
          </cell>
          <cell r="Z18">
            <v>2.5466893039049237</v>
          </cell>
        </row>
        <row r="19">
          <cell r="B19" t="str">
            <v>Other trading income</v>
          </cell>
          <cell r="C19">
            <v>0</v>
          </cell>
          <cell r="D19">
            <v>0</v>
          </cell>
          <cell r="E19">
            <v>70.039000000000172</v>
          </cell>
          <cell r="F19">
            <v>54.36600000000012</v>
          </cell>
          <cell r="G19">
            <v>258.37800000000004</v>
          </cell>
          <cell r="H19">
            <v>152.58600000000035</v>
          </cell>
          <cell r="I19">
            <v>266.34400000000062</v>
          </cell>
          <cell r="J19">
            <v>156.21800000000036</v>
          </cell>
          <cell r="K19">
            <v>251.36587948925239</v>
          </cell>
          <cell r="L19">
            <v>308.92084917054422</v>
          </cell>
          <cell r="M19">
            <v>330.7706676874318</v>
          </cell>
          <cell r="O19" t="str">
            <v>Dividend Payout Ratio (%)</v>
          </cell>
          <cell r="P19" t="e">
            <v>#DIV/0!</v>
          </cell>
          <cell r="Q19" t="e">
            <v>#DIV/0!</v>
          </cell>
          <cell r="R19">
            <v>26.154546194302881</v>
          </cell>
          <cell r="S19">
            <v>51.117151641376694</v>
          </cell>
          <cell r="T19">
            <v>27.369656976640123</v>
          </cell>
          <cell r="U19">
            <v>18.120936123595342</v>
          </cell>
          <cell r="V19">
            <v>19.339113261303069</v>
          </cell>
          <cell r="W19">
            <v>16.326040681605729</v>
          </cell>
          <cell r="X19">
            <v>20.455007142560472</v>
          </cell>
          <cell r="Y19">
            <v>22.448243362362387</v>
          </cell>
          <cell r="Z19">
            <v>23.194200838310451</v>
          </cell>
        </row>
        <row r="20">
          <cell r="B20" t="str">
            <v>Other Income</v>
          </cell>
          <cell r="C20">
            <v>0</v>
          </cell>
          <cell r="D20">
            <v>0</v>
          </cell>
          <cell r="E20">
            <v>-106.20799999999986</v>
          </cell>
          <cell r="F20">
            <v>-161.6880000000005</v>
          </cell>
          <cell r="G20">
            <v>-156.81999999999826</v>
          </cell>
          <cell r="H20">
            <v>-174.83300000000094</v>
          </cell>
          <cell r="I20">
            <v>226.38765746088018</v>
          </cell>
          <cell r="J20">
            <v>1059.8640000000009</v>
          </cell>
          <cell r="K20">
            <v>293.53675247954277</v>
          </cell>
          <cell r="L20">
            <v>242.73044249755469</v>
          </cell>
          <cell r="M20">
            <v>265.92746223075414</v>
          </cell>
        </row>
        <row r="21">
          <cell r="B21" t="str">
            <v>Total Non-interest Income</v>
          </cell>
          <cell r="C21">
            <v>0</v>
          </cell>
          <cell r="D21">
            <v>0</v>
          </cell>
          <cell r="E21">
            <v>349.49048777286839</v>
          </cell>
          <cell r="F21">
            <v>581.62677369605308</v>
          </cell>
          <cell r="G21">
            <v>1047.3310000000015</v>
          </cell>
          <cell r="H21">
            <v>1064.0479999999993</v>
          </cell>
          <cell r="I21">
            <v>1501.0186574608811</v>
          </cell>
          <cell r="J21">
            <v>2071.0860000000011</v>
          </cell>
          <cell r="K21">
            <v>1312.0130467721251</v>
          </cell>
          <cell r="L21">
            <v>1437.2650053240782</v>
          </cell>
          <cell r="M21">
            <v>1539.8605335208051</v>
          </cell>
          <cell r="O21" t="str">
            <v>Issued Shares (m)</v>
          </cell>
          <cell r="P21">
            <v>0</v>
          </cell>
          <cell r="Q21">
            <v>292.34419200000002</v>
          </cell>
          <cell r="R21">
            <v>292.36112500000002</v>
          </cell>
          <cell r="S21">
            <v>339.12190299999997</v>
          </cell>
          <cell r="T21">
            <v>364.03961399999997</v>
          </cell>
          <cell r="U21">
            <v>381.56761399999999</v>
          </cell>
          <cell r="V21">
            <v>381.56761399999999</v>
          </cell>
          <cell r="W21">
            <v>410.92058700000001</v>
          </cell>
          <cell r="X21">
            <v>410.92058700000001</v>
          </cell>
          <cell r="Y21">
            <v>410.92058700000001</v>
          </cell>
          <cell r="Z21">
            <v>410.92058700000001</v>
          </cell>
        </row>
        <row r="22">
          <cell r="O22" t="str">
            <v>Market Cap (Wonbn)</v>
          </cell>
          <cell r="P22">
            <v>0</v>
          </cell>
          <cell r="Q22">
            <v>17219.072908800001</v>
          </cell>
          <cell r="R22">
            <v>17220.070262499998</v>
          </cell>
          <cell r="S22">
            <v>19974.280086700001</v>
          </cell>
          <cell r="T22">
            <v>21441.933264599997</v>
          </cell>
          <cell r="U22">
            <v>22474.3324646</v>
          </cell>
          <cell r="V22">
            <v>22474.3324646</v>
          </cell>
          <cell r="W22">
            <v>24203.222574300002</v>
          </cell>
          <cell r="X22">
            <v>24203.222574300002</v>
          </cell>
          <cell r="Y22">
            <v>24203.222574300002</v>
          </cell>
          <cell r="Z22">
            <v>24203.222574300002</v>
          </cell>
        </row>
        <row r="23">
          <cell r="B23" t="str">
            <v>Non-interest Expense</v>
          </cell>
          <cell r="O23" t="str">
            <v>Market Cap (US$mn)</v>
          </cell>
          <cell r="P23">
            <v>0</v>
          </cell>
          <cell r="Q23">
            <v>17839.901480314962</v>
          </cell>
          <cell r="R23">
            <v>17840.934793307086</v>
          </cell>
          <cell r="S23">
            <v>20694.446836614174</v>
          </cell>
          <cell r="T23">
            <v>22215.015814960625</v>
          </cell>
          <cell r="U23">
            <v>23284.637862204723</v>
          </cell>
          <cell r="V23">
            <v>23284.637862204723</v>
          </cell>
          <cell r="W23">
            <v>25075.862592519687</v>
          </cell>
          <cell r="X23">
            <v>25075.862592519687</v>
          </cell>
          <cell r="Y23">
            <v>25075.862592519687</v>
          </cell>
          <cell r="Z23">
            <v>25075.862592519687</v>
          </cell>
        </row>
        <row r="24">
          <cell r="B24" t="str">
            <v>Salaries &amp; Benefits</v>
          </cell>
          <cell r="C24">
            <v>0</v>
          </cell>
          <cell r="D24">
            <v>0</v>
          </cell>
          <cell r="E24">
            <v>563.56799999999998</v>
          </cell>
          <cell r="F24">
            <v>739.86200000000008</v>
          </cell>
          <cell r="G24">
            <v>1249.345</v>
          </cell>
          <cell r="H24">
            <v>1458.665</v>
          </cell>
          <cell r="I24">
            <v>1705.1170000000002</v>
          </cell>
          <cell r="J24">
            <v>2079.808</v>
          </cell>
          <cell r="K24">
            <v>2208.3588068099407</v>
          </cell>
          <cell r="L24">
            <v>2412.8204672103607</v>
          </cell>
          <cell r="M24">
            <v>2571.928177527634</v>
          </cell>
        </row>
        <row r="25">
          <cell r="B25" t="str">
            <v>Net Occupancy &amp; Equipment</v>
          </cell>
          <cell r="C25">
            <v>0</v>
          </cell>
          <cell r="D25">
            <v>0</v>
          </cell>
          <cell r="E25">
            <v>30.073</v>
          </cell>
          <cell r="F25">
            <v>47.597999999999999</v>
          </cell>
          <cell r="G25">
            <v>77.260999999999996</v>
          </cell>
          <cell r="H25">
            <v>88.057999999999993</v>
          </cell>
          <cell r="I25">
            <v>117.727</v>
          </cell>
          <cell r="J25">
            <v>163.23599999999999</v>
          </cell>
          <cell r="K25">
            <v>184.0946179960942</v>
          </cell>
          <cell r="L25">
            <v>194.38932776474522</v>
          </cell>
          <cell r="M25">
            <v>204.65487740003638</v>
          </cell>
          <cell r="O25" t="str">
            <v>PERFORMANCE RATIOS</v>
          </cell>
        </row>
        <row r="26">
          <cell r="B26" t="str">
            <v>Other Expenses</v>
          </cell>
          <cell r="C26">
            <v>0</v>
          </cell>
          <cell r="D26">
            <v>0</v>
          </cell>
          <cell r="E26">
            <v>348.11599999999999</v>
          </cell>
          <cell r="F26">
            <v>560.67899999999997</v>
          </cell>
          <cell r="G26">
            <v>861.28100000000018</v>
          </cell>
          <cell r="H26">
            <v>881.26499999999976</v>
          </cell>
          <cell r="I26">
            <v>1150.1221496401095</v>
          </cell>
          <cell r="J26">
            <v>1723.6419999999998</v>
          </cell>
          <cell r="K26">
            <v>1645.2775116999671</v>
          </cell>
          <cell r="L26">
            <v>1708.8365000409808</v>
          </cell>
          <cell r="M26">
            <v>1812.9344399135971</v>
          </cell>
          <cell r="O26" t="str">
            <v>Won billions, Year ending Dec 31</v>
          </cell>
          <cell r="P26">
            <v>2000</v>
          </cell>
          <cell r="Q26">
            <v>2001</v>
          </cell>
          <cell r="R26">
            <v>2002</v>
          </cell>
          <cell r="S26">
            <v>2003</v>
          </cell>
          <cell r="T26">
            <v>2004</v>
          </cell>
          <cell r="U26">
            <v>2005</v>
          </cell>
          <cell r="V26">
            <v>2006</v>
          </cell>
          <cell r="W26">
            <v>2007</v>
          </cell>
          <cell r="X26" t="str">
            <v>2008E</v>
          </cell>
          <cell r="Y26" t="str">
            <v>2009E</v>
          </cell>
          <cell r="Z26" t="str">
            <v>2010E</v>
          </cell>
        </row>
        <row r="27">
          <cell r="B27" t="str">
            <v>Total Non-interest Expense</v>
          </cell>
          <cell r="C27">
            <v>0</v>
          </cell>
          <cell r="D27">
            <v>0</v>
          </cell>
          <cell r="E27">
            <v>941.75699999999995</v>
          </cell>
          <cell r="F27">
            <v>1348.1390000000001</v>
          </cell>
          <cell r="G27">
            <v>2187.8870000000002</v>
          </cell>
          <cell r="H27">
            <v>2427.9879999999998</v>
          </cell>
          <cell r="I27">
            <v>2972.9661496401095</v>
          </cell>
          <cell r="J27">
            <v>3966.6859999999997</v>
          </cell>
          <cell r="K27">
            <v>4037.7309365060019</v>
          </cell>
          <cell r="L27">
            <v>4316.0462950160872</v>
          </cell>
          <cell r="M27">
            <v>4589.5174948412678</v>
          </cell>
          <cell r="O27" t="str">
            <v>Growth (%)</v>
          </cell>
        </row>
        <row r="28">
          <cell r="O28" t="str">
            <v>Net Interest Income</v>
          </cell>
          <cell r="P28" t="e">
            <v>#DIV/0!</v>
          </cell>
          <cell r="Q28" t="e">
            <v>#DIV/0!</v>
          </cell>
          <cell r="R28" t="e">
            <v>#DIV/0!</v>
          </cell>
          <cell r="S28">
            <v>52.06374721009788</v>
          </cell>
          <cell r="T28">
            <v>50.83505998450957</v>
          </cell>
          <cell r="U28">
            <v>1.1928448333043296</v>
          </cell>
          <cell r="V28">
            <v>10.833996444553096</v>
          </cell>
          <cell r="W28">
            <v>44.02182730841686</v>
          </cell>
          <cell r="X28">
            <v>5.8335613672857001</v>
          </cell>
          <cell r="Y28">
            <v>7.3046290046528295</v>
          </cell>
          <cell r="Z28">
            <v>9.5931116950633832</v>
          </cell>
        </row>
        <row r="29">
          <cell r="B29" t="str">
            <v>Pre-tax Operating Profit</v>
          </cell>
          <cell r="C29">
            <v>0</v>
          </cell>
          <cell r="D29">
            <v>0</v>
          </cell>
          <cell r="E29">
            <v>939.01699999999994</v>
          </cell>
          <cell r="F29">
            <v>785.78599999999915</v>
          </cell>
          <cell r="G29">
            <v>1469.7890000000007</v>
          </cell>
          <cell r="H29">
            <v>1776.1779999999994</v>
          </cell>
          <cell r="I29">
            <v>2424.302507820772</v>
          </cell>
          <cell r="J29">
            <v>3691.3200000000024</v>
          </cell>
          <cell r="K29">
            <v>3463.6706236719974</v>
          </cell>
          <cell r="L29">
            <v>3670.3580140452323</v>
          </cell>
          <cell r="M29">
            <v>4007.4467650155075</v>
          </cell>
          <cell r="O29" t="str">
            <v>Non-interest Income</v>
          </cell>
          <cell r="P29" t="e">
            <v>#DIV/0!</v>
          </cell>
          <cell r="Q29" t="e">
            <v>#DIV/0!</v>
          </cell>
          <cell r="R29" t="e">
            <v>#DIV/0!</v>
          </cell>
          <cell r="S29">
            <v>66.421345943483459</v>
          </cell>
          <cell r="T29">
            <v>80.069255296578973</v>
          </cell>
          <cell r="U29">
            <v>1.5961525057501147</v>
          </cell>
          <cell r="V29">
            <v>41.066818175578732</v>
          </cell>
          <cell r="W29">
            <v>37.978697979906826</v>
          </cell>
          <cell r="X29">
            <v>-36.650962501213158</v>
          </cell>
          <cell r="Y29">
            <v>9.5465482496613685</v>
          </cell>
          <cell r="Z29">
            <v>7.1382471441718165</v>
          </cell>
        </row>
        <row r="30">
          <cell r="B30" t="str">
            <v>Associate Profit/Loss</v>
          </cell>
          <cell r="C30">
            <v>0</v>
          </cell>
          <cell r="D30">
            <v>0</v>
          </cell>
          <cell r="E30">
            <v>-86.700999999999993</v>
          </cell>
          <cell r="F30">
            <v>-154.80699999999999</v>
          </cell>
          <cell r="G30">
            <v>-136.00800000000001</v>
          </cell>
          <cell r="H30">
            <v>235.04500000000002</v>
          </cell>
          <cell r="I30">
            <v>89.374492179227758</v>
          </cell>
          <cell r="J30">
            <v>195.19999999999996</v>
          </cell>
          <cell r="K30">
            <v>115.26840718750049</v>
          </cell>
          <cell r="L30">
            <v>94.894787908159159</v>
          </cell>
          <cell r="M30">
            <v>94.929184250876901</v>
          </cell>
          <cell r="O30" t="str">
            <v>Non-interest Expense</v>
          </cell>
          <cell r="P30" t="e">
            <v>#DIV/0!</v>
          </cell>
          <cell r="Q30" t="e">
            <v>#DIV/0!</v>
          </cell>
          <cell r="R30" t="e">
            <v>#DIV/0!</v>
          </cell>
          <cell r="S30">
            <v>43.151471133211672</v>
          </cell>
          <cell r="T30">
            <v>62.289422678225307</v>
          </cell>
          <cell r="U30">
            <v>10.974104238473004</v>
          </cell>
          <cell r="V30">
            <v>22.445668991778778</v>
          </cell>
          <cell r="W30">
            <v>33.425198954255976</v>
          </cell>
          <cell r="X30">
            <v>1.7910400900399415</v>
          </cell>
          <cell r="Y30">
            <v>6.8928653961009667</v>
          </cell>
          <cell r="Z30">
            <v>6.3361507530854899</v>
          </cell>
        </row>
        <row r="31">
          <cell r="O31" t="str">
            <v>Recurrent Net Profit After Tax (FD)</v>
          </cell>
          <cell r="P31" t="e">
            <v>#DIV/0!</v>
          </cell>
          <cell r="Q31" t="e">
            <v>#DIV/0!</v>
          </cell>
          <cell r="R31" t="e">
            <v>#DIV/0!</v>
          </cell>
          <cell r="S31">
            <v>-28.701637719056571</v>
          </cell>
          <cell r="T31">
            <v>163.12278635744221</v>
          </cell>
          <cell r="U31">
            <v>24.921595152984001</v>
          </cell>
          <cell r="V31">
            <v>15.139496538870944</v>
          </cell>
          <cell r="W31">
            <v>79.030705112855856</v>
          </cell>
          <cell r="X31">
            <v>-24.880338826641513</v>
          </cell>
          <cell r="Y31">
            <v>6.2652160099088583</v>
          </cell>
          <cell r="Z31">
            <v>9.6678432295888239</v>
          </cell>
        </row>
        <row r="32">
          <cell r="B32" t="str">
            <v>Profit Before Tax</v>
          </cell>
          <cell r="C32">
            <v>0</v>
          </cell>
          <cell r="D32">
            <v>0</v>
          </cell>
          <cell r="E32">
            <v>852.31599999999992</v>
          </cell>
          <cell r="F32">
            <v>630.97899999999913</v>
          </cell>
          <cell r="G32">
            <v>1333.7810000000006</v>
          </cell>
          <cell r="H32">
            <v>2011.2229999999995</v>
          </cell>
          <cell r="I32">
            <v>2513.6769999999997</v>
          </cell>
          <cell r="J32">
            <v>3886.5200000000023</v>
          </cell>
          <cell r="K32">
            <v>3578.939030859498</v>
          </cell>
          <cell r="L32">
            <v>3765.2528019533916</v>
          </cell>
          <cell r="M32">
            <v>4102.3759492663839</v>
          </cell>
          <cell r="O32" t="str">
            <v>Net Profit</v>
          </cell>
          <cell r="P32" t="e">
            <v>#DIV/0!</v>
          </cell>
          <cell r="Q32" t="e">
            <v>#DIV/0!</v>
          </cell>
          <cell r="R32" t="e">
            <v>#DIV/0!</v>
          </cell>
          <cell r="S32">
            <v>-39.719311880670304</v>
          </cell>
          <cell r="T32">
            <v>168.03660485497454</v>
          </cell>
          <cell r="U32">
            <v>67.868840700506965</v>
          </cell>
          <cell r="V32">
            <v>6.1625666129573764</v>
          </cell>
          <cell r="W32">
            <v>25.96438673189747</v>
          </cell>
          <cell r="X32">
            <v>1.1754852330420285</v>
          </cell>
          <cell r="Y32">
            <v>7.688156084542408</v>
          </cell>
          <cell r="Z32">
            <v>10.556950206565352</v>
          </cell>
        </row>
        <row r="33">
          <cell r="B33" t="str">
            <v>Effective Tax</v>
          </cell>
          <cell r="C33" t="e">
            <v>#DIV/0!</v>
          </cell>
          <cell r="D33" t="e">
            <v>#DIV/0!</v>
          </cell>
          <cell r="E33">
            <v>254.57200000000012</v>
          </cell>
          <cell r="F33">
            <v>253.94699999999997</v>
          </cell>
          <cell r="G33">
            <v>212.6519999999999</v>
          </cell>
          <cell r="H33">
            <v>263.64200000000017</v>
          </cell>
          <cell r="I33">
            <v>671.16400000000021</v>
          </cell>
          <cell r="J33">
            <v>536.90699999999993</v>
          </cell>
          <cell r="K33">
            <v>1109.5656834863616</v>
          </cell>
          <cell r="L33">
            <v>1160.0239205371827</v>
          </cell>
          <cell r="M33">
            <v>1252.7327860482567</v>
          </cell>
        </row>
        <row r="34">
          <cell r="B34" t="str">
            <v xml:space="preserve">Minority Interests </v>
          </cell>
          <cell r="C34">
            <v>0</v>
          </cell>
          <cell r="D34">
            <v>0</v>
          </cell>
          <cell r="E34">
            <v>0</v>
          </cell>
          <cell r="F34">
            <v>0</v>
          </cell>
          <cell r="G34">
            <v>70.834000000000003</v>
          </cell>
          <cell r="H34">
            <v>15.513999999999999</v>
          </cell>
          <cell r="I34">
            <v>9.7949999999999999</v>
          </cell>
          <cell r="J34">
            <v>953.23599999999999</v>
          </cell>
          <cell r="K34">
            <v>8.2159999999999993</v>
          </cell>
          <cell r="L34">
            <v>8.2159999999999993</v>
          </cell>
          <cell r="M34">
            <v>8.2159999999999993</v>
          </cell>
          <cell r="O34" t="str">
            <v>Gross Customer Loans</v>
          </cell>
          <cell r="P34" t="e">
            <v>#DIV/0!</v>
          </cell>
          <cell r="Q34" t="e">
            <v>#DIV/0!</v>
          </cell>
          <cell r="R34" t="e">
            <v>#DIV/0!</v>
          </cell>
          <cell r="S34">
            <v>112.0591625455357</v>
          </cell>
          <cell r="T34">
            <v>1.4278304222505422</v>
          </cell>
          <cell r="U34">
            <v>9.3789743971032458</v>
          </cell>
          <cell r="V34">
            <v>14.628122186557135</v>
          </cell>
          <cell r="W34">
            <v>21.502643353002448</v>
          </cell>
          <cell r="X34">
            <v>11.999994187491092</v>
          </cell>
          <cell r="Y34">
            <v>10.744482349571459</v>
          </cell>
          <cell r="Z34">
            <v>9.6392354917727694</v>
          </cell>
        </row>
        <row r="35">
          <cell r="B35" t="str">
            <v>Preference Dividend</v>
          </cell>
          <cell r="C35">
            <v>0</v>
          </cell>
          <cell r="D35">
            <v>0</v>
          </cell>
          <cell r="E35">
            <v>0</v>
          </cell>
          <cell r="F35">
            <v>0</v>
          </cell>
          <cell r="G35">
            <v>77.354288769028159</v>
          </cell>
          <cell r="H35">
            <v>98.802707353298402</v>
          </cell>
          <cell r="I35">
            <v>98.802707353298402</v>
          </cell>
          <cell r="J35">
            <v>212.261235167</v>
          </cell>
          <cell r="K35">
            <v>251.36762425197904</v>
          </cell>
          <cell r="L35">
            <v>217.33107524131938</v>
          </cell>
          <cell r="M35">
            <v>210.52353369065969</v>
          </cell>
          <cell r="O35" t="str">
            <v>Total Deposits</v>
          </cell>
          <cell r="P35" t="e">
            <v>#DIV/0!</v>
          </cell>
          <cell r="Q35" t="e">
            <v>#DIV/0!</v>
          </cell>
          <cell r="R35" t="e">
            <v>#DIV/0!</v>
          </cell>
          <cell r="S35">
            <v>126.20694401396553</v>
          </cell>
          <cell r="T35">
            <v>-7.3687727405757908E-2</v>
          </cell>
          <cell r="U35">
            <v>4.5818232461681596</v>
          </cell>
          <cell r="V35">
            <v>8.9810159646481083</v>
          </cell>
          <cell r="W35">
            <v>11.087676311363271</v>
          </cell>
          <cell r="X35">
            <v>10.285917801372136</v>
          </cell>
          <cell r="Y35">
            <v>8.1412280812280144</v>
          </cell>
          <cell r="Z35">
            <v>8.198434245722396</v>
          </cell>
        </row>
        <row r="36">
          <cell r="B36" t="str">
            <v>Net Profit</v>
          </cell>
          <cell r="C36" t="e">
            <v>#DIV/0!</v>
          </cell>
          <cell r="D36" t="e">
            <v>#DIV/0!</v>
          </cell>
          <cell r="E36">
            <v>602.16299999999978</v>
          </cell>
          <cell r="F36">
            <v>362.98799999999915</v>
          </cell>
          <cell r="G36">
            <v>972.94071123097262</v>
          </cell>
          <cell r="H36">
            <v>1633.2642926467008</v>
          </cell>
          <cell r="I36">
            <v>1733.9152926467009</v>
          </cell>
          <cell r="J36">
            <v>2184.1157648330022</v>
          </cell>
          <cell r="K36">
            <v>2209.7897231211573</v>
          </cell>
          <cell r="L36">
            <v>2379.6818061748895</v>
          </cell>
          <cell r="M36">
            <v>2630.9036295274677</v>
          </cell>
          <cell r="O36" t="str">
            <v>Avg Earning Assets</v>
          </cell>
          <cell r="P36" t="e">
            <v>#DIV/0!</v>
          </cell>
          <cell r="Q36" t="e">
            <v>#DIV/0!</v>
          </cell>
          <cell r="R36" t="e">
            <v>#DIV/0!</v>
          </cell>
          <cell r="S36">
            <v>16.555617871642347</v>
          </cell>
          <cell r="T36">
            <v>94.791071885774073</v>
          </cell>
          <cell r="U36">
            <v>1.8412155463306989</v>
          </cell>
          <cell r="V36">
            <v>4.8763268490656264</v>
          </cell>
          <cell r="W36">
            <v>15.120043371432935</v>
          </cell>
          <cell r="X36">
            <v>12.753991763312555</v>
          </cell>
          <cell r="Y36">
            <v>7.4032506814446064</v>
          </cell>
          <cell r="Z36">
            <v>8.9299036667808807</v>
          </cell>
        </row>
        <row r="37">
          <cell r="B37" t="str">
            <v>EPS - Reported (Won)</v>
          </cell>
          <cell r="C37" t="e">
            <v>#DIV/0!</v>
          </cell>
          <cell r="D37" t="e">
            <v>#DIV/0!</v>
          </cell>
          <cell r="E37">
            <v>2059.6548190187723</v>
          </cell>
          <cell r="F37">
            <v>1070.37615910052</v>
          </cell>
          <cell r="G37">
            <v>2672.6231811436123</v>
          </cell>
          <cell r="H37">
            <v>4280.4059692725941</v>
          </cell>
          <cell r="I37">
            <v>4544.1888384340209</v>
          </cell>
          <cell r="J37">
            <v>5315.1772725200599</v>
          </cell>
          <cell r="K37">
            <v>5377.6563964685402</v>
          </cell>
          <cell r="L37">
            <v>5791.09901391942</v>
          </cell>
          <cell r="M37">
            <v>6402.4624532317912</v>
          </cell>
          <cell r="O37" t="str">
            <v>Total Interest-bearing Liab</v>
          </cell>
          <cell r="P37" t="e">
            <v>#DIV/0!</v>
          </cell>
          <cell r="Q37" t="e">
            <v>#DIV/0!</v>
          </cell>
          <cell r="R37" t="e">
            <v>#DIV/0!</v>
          </cell>
          <cell r="S37">
            <v>18.42290985145063</v>
          </cell>
          <cell r="T37">
            <v>87.310985986774554</v>
          </cell>
          <cell r="U37">
            <v>1.0543712250567827</v>
          </cell>
          <cell r="V37">
            <v>3.4256103458454756</v>
          </cell>
          <cell r="W37">
            <v>14.48919305119205</v>
          </cell>
          <cell r="X37">
            <v>13.378534846101765</v>
          </cell>
          <cell r="Y37">
            <v>7.8362534515066251</v>
          </cell>
          <cell r="Z37">
            <v>8.3293874291353589</v>
          </cell>
        </row>
        <row r="38">
          <cell r="B38" t="str">
            <v>EPS - ModelWare (Won)</v>
          </cell>
          <cell r="E38">
            <v>2101.8218478944482</v>
          </cell>
          <cell r="F38">
            <v>1197.9674459422904</v>
          </cell>
          <cell r="G38">
            <v>2915.6077262266645</v>
          </cell>
          <cell r="H38">
            <v>4555.5079332458772</v>
          </cell>
          <cell r="I38">
            <v>4962.1802877817117</v>
          </cell>
          <cell r="J38">
            <v>5454.6202739484606</v>
          </cell>
          <cell r="K38">
            <v>6480.0981195939867</v>
          </cell>
          <cell r="L38">
            <v>6893.5407370448675</v>
          </cell>
          <cell r="M38">
            <v>7504.9041763572377</v>
          </cell>
          <cell r="O38" t="str">
            <v>Risk-weighted Assets</v>
          </cell>
          <cell r="P38" t="e">
            <v>#DIV/0!</v>
          </cell>
          <cell r="Q38" t="e">
            <v>#DIV/0!</v>
          </cell>
          <cell r="R38" t="e">
            <v>#DIV/0!</v>
          </cell>
          <cell r="S38">
            <v>116.37673691113801</v>
          </cell>
          <cell r="T38">
            <v>2.0997881346845659</v>
          </cell>
          <cell r="U38">
            <v>11.323326356639729</v>
          </cell>
          <cell r="V38">
            <v>14.409505820219358</v>
          </cell>
          <cell r="W38">
            <v>19.319302295931418</v>
          </cell>
          <cell r="X38">
            <v>-1.2046334551493287</v>
          </cell>
          <cell r="Y38">
            <v>6.8887306472265042</v>
          </cell>
          <cell r="Z38">
            <v>8.8836818361297532</v>
          </cell>
        </row>
        <row r="40">
          <cell r="B40" t="str">
            <v>Selective Balance Sheet Data</v>
          </cell>
          <cell r="O40" t="str">
            <v>Revenue Breakdown (%)</v>
          </cell>
        </row>
        <row r="41">
          <cell r="B41" t="str">
            <v>Won billions, Year ending Dec 31</v>
          </cell>
          <cell r="C41">
            <v>2000</v>
          </cell>
          <cell r="D41">
            <v>2001</v>
          </cell>
          <cell r="E41">
            <v>2002</v>
          </cell>
          <cell r="F41">
            <v>2003</v>
          </cell>
          <cell r="G41">
            <v>2004</v>
          </cell>
          <cell r="H41">
            <v>2005</v>
          </cell>
          <cell r="I41">
            <v>2006</v>
          </cell>
          <cell r="J41">
            <v>2007</v>
          </cell>
          <cell r="K41" t="str">
            <v>2008E</v>
          </cell>
          <cell r="L41" t="str">
            <v>2009E</v>
          </cell>
          <cell r="M41" t="str">
            <v>2010E</v>
          </cell>
          <cell r="O41" t="str">
            <v>NII/Operating Income</v>
          </cell>
          <cell r="P41" t="e">
            <v>#DIV/0!</v>
          </cell>
          <cell r="Q41" t="e">
            <v>#DIV/0!</v>
          </cell>
          <cell r="R41">
            <v>83.288521710074576</v>
          </cell>
          <cell r="S41">
            <v>81.994751795456267</v>
          </cell>
          <cell r="T41">
            <v>79.229867965919951</v>
          </cell>
          <cell r="U41">
            <v>79.164335651326979</v>
          </cell>
          <cell r="V41">
            <v>74.907022679118413</v>
          </cell>
          <cell r="W41">
            <v>75.704108744409737</v>
          </cell>
          <cell r="X41">
            <v>83.885498226839601</v>
          </cell>
          <cell r="Y41">
            <v>83.60401951928533</v>
          </cell>
          <cell r="Z41">
            <v>83.912201174006199</v>
          </cell>
        </row>
        <row r="42">
          <cell r="B42" t="str">
            <v>Total Assets</v>
          </cell>
          <cell r="C42">
            <v>0</v>
          </cell>
          <cell r="D42">
            <v>0</v>
          </cell>
          <cell r="E42">
            <v>66767.594474691636</v>
          </cell>
          <cell r="F42">
            <v>139220.77600000001</v>
          </cell>
          <cell r="G42">
            <v>146831.17100000003</v>
          </cell>
          <cell r="H42">
            <v>160217.90100000001</v>
          </cell>
          <cell r="I42">
            <v>177725.16899999999</v>
          </cell>
          <cell r="J42">
            <v>220876.014</v>
          </cell>
          <cell r="K42">
            <v>243388.67246111063</v>
          </cell>
          <cell r="L42">
            <v>260155.0625328169</v>
          </cell>
          <cell r="M42">
            <v>283266.41056881676</v>
          </cell>
          <cell r="O42" t="str">
            <v>Non-interest Inc/Opg Income</v>
          </cell>
          <cell r="P42" t="e">
            <v>#DIV/0!</v>
          </cell>
          <cell r="Q42" t="e">
            <v>#DIV/0!</v>
          </cell>
          <cell r="R42">
            <v>16.711478289925427</v>
          </cell>
          <cell r="S42">
            <v>18.00524820454374</v>
          </cell>
          <cell r="T42">
            <v>20.770132034080042</v>
          </cell>
          <cell r="U42">
            <v>20.835664348673021</v>
          </cell>
          <cell r="V42">
            <v>25.092977320881587</v>
          </cell>
          <cell r="W42">
            <v>24.295891255590266</v>
          </cell>
          <cell r="X42">
            <v>16.114501773160406</v>
          </cell>
          <cell r="Y42">
            <v>16.39598048071467</v>
          </cell>
          <cell r="Z42">
            <v>16.087798825993811</v>
          </cell>
        </row>
        <row r="43">
          <cell r="B43" t="str">
            <v>RWA</v>
          </cell>
          <cell r="C43">
            <v>0</v>
          </cell>
          <cell r="D43">
            <v>0</v>
          </cell>
          <cell r="E43">
            <v>40358.226834557849</v>
          </cell>
          <cell r="F43">
            <v>87325.814299811536</v>
          </cell>
          <cell r="G43">
            <v>89159.471386995661</v>
          </cell>
          <cell r="H43">
            <v>99255.289309999993</v>
          </cell>
          <cell r="I43">
            <v>113557.486</v>
          </cell>
          <cell r="J43">
            <v>135496</v>
          </cell>
          <cell r="K43">
            <v>133863.76985361087</v>
          </cell>
          <cell r="L43">
            <v>143085.28439304931</v>
          </cell>
          <cell r="M43">
            <v>155796.52581284923</v>
          </cell>
          <cell r="O43" t="str">
            <v>Forex Income/Operating Income</v>
          </cell>
          <cell r="P43" t="e">
            <v>#DIV/0!</v>
          </cell>
          <cell r="Q43" t="e">
            <v>#DIV/0!</v>
          </cell>
          <cell r="R43">
            <v>4.0913872578084671</v>
          </cell>
          <cell r="S43">
            <v>3.7279301913929226</v>
          </cell>
          <cell r="T43">
            <v>2.9611386129778032</v>
          </cell>
          <cell r="U43">
            <v>1.0394256038790164</v>
          </cell>
          <cell r="V43">
            <v>2.0781608417780308</v>
          </cell>
          <cell r="W43">
            <v>1.8568281816881818</v>
          </cell>
          <cell r="X43">
            <v>-0.30162193853710006</v>
          </cell>
          <cell r="Y43">
            <v>0</v>
          </cell>
          <cell r="Z43">
            <v>0</v>
          </cell>
        </row>
        <row r="44">
          <cell r="B44" t="str">
            <v>Total Liquid Assets</v>
          </cell>
          <cell r="C44">
            <v>0</v>
          </cell>
          <cell r="D44">
            <v>0</v>
          </cell>
          <cell r="E44">
            <v>21689.015449180937</v>
          </cell>
          <cell r="F44">
            <v>40708.053</v>
          </cell>
          <cell r="G44">
            <v>40374.689000000006</v>
          </cell>
          <cell r="H44">
            <v>44036.509999999995</v>
          </cell>
          <cell r="I44">
            <v>46064.578000000001</v>
          </cell>
          <cell r="J44">
            <v>64514.883999999991</v>
          </cell>
          <cell r="K44">
            <v>71361.631428163935</v>
          </cell>
          <cell r="L44">
            <v>72253.458598232988</v>
          </cell>
          <cell r="M44">
            <v>79340.875471888838</v>
          </cell>
        </row>
        <row r="45">
          <cell r="B45" t="str">
            <v>Gross Customer Loans</v>
          </cell>
          <cell r="C45">
            <v>0</v>
          </cell>
          <cell r="D45">
            <v>0</v>
          </cell>
          <cell r="E45">
            <v>46048.02727117802</v>
          </cell>
          <cell r="F45">
            <v>97649.061000000002</v>
          </cell>
          <cell r="G45">
            <v>99043.323999999993</v>
          </cell>
          <cell r="H45">
            <v>108332.572</v>
          </cell>
          <cell r="I45">
            <v>124179.59299999999</v>
          </cell>
          <cell r="J45">
            <v>150881.48799999998</v>
          </cell>
          <cell r="K45">
            <v>168987.25779000006</v>
          </cell>
          <cell r="L45">
            <v>187144.06387627145</v>
          </cell>
          <cell r="M45">
            <v>205183.32090217891</v>
          </cell>
          <cell r="O45" t="str">
            <v>Efficiency (%)</v>
          </cell>
        </row>
        <row r="46">
          <cell r="B46" t="str">
            <v>Total Customer Deposits</v>
          </cell>
          <cell r="C46">
            <v>0</v>
          </cell>
          <cell r="D46">
            <v>0</v>
          </cell>
          <cell r="E46">
            <v>33851.352686086015</v>
          </cell>
          <cell r="F46">
            <v>75496.45</v>
          </cell>
          <cell r="G46">
            <v>74764.328999999998</v>
          </cell>
          <cell r="H46">
            <v>77204.725000000006</v>
          </cell>
          <cell r="I46">
            <v>82270.615999999995</v>
          </cell>
          <cell r="J46">
            <v>90349.616999999984</v>
          </cell>
          <cell r="K46">
            <v>99384.578699999984</v>
          </cell>
          <cell r="L46">
            <v>106341.49920899999</v>
          </cell>
          <cell r="M46">
            <v>113785.40415362999</v>
          </cell>
          <cell r="O46" t="str">
            <v>Cost/Income</v>
          </cell>
          <cell r="P46" t="e">
            <v>#DIV/0!</v>
          </cell>
          <cell r="Q46" t="e">
            <v>#DIV/0!</v>
          </cell>
          <cell r="R46">
            <v>45.031702465428538</v>
          </cell>
          <cell r="S46">
            <v>37.9</v>
          </cell>
          <cell r="T46">
            <v>43.389054525882663</v>
          </cell>
          <cell r="U46">
            <v>47.543666273143636</v>
          </cell>
          <cell r="V46">
            <v>49.699963286840173</v>
          </cell>
          <cell r="W46">
            <v>46.533157822066421</v>
          </cell>
          <cell r="X46">
            <v>49.592511672005863</v>
          </cell>
          <cell r="Y46">
            <v>49.236439031637161</v>
          </cell>
          <cell r="Z46">
            <v>47.949299665837437</v>
          </cell>
        </row>
        <row r="47">
          <cell r="B47" t="str">
            <v>Certificates of Deposits</v>
          </cell>
          <cell r="C47">
            <v>0</v>
          </cell>
          <cell r="D47">
            <v>0</v>
          </cell>
          <cell r="E47">
            <v>2776.6493348669974</v>
          </cell>
          <cell r="F47">
            <v>7163.7519999999931</v>
          </cell>
          <cell r="G47">
            <v>8061.3179999999993</v>
          </cell>
          <cell r="H47">
            <v>10686.451000000001</v>
          </cell>
          <cell r="I47">
            <v>13238.382000000012</v>
          </cell>
          <cell r="J47">
            <v>15842.782000000007</v>
          </cell>
          <cell r="K47">
            <v>17743.915840000009</v>
          </cell>
          <cell r="L47">
            <v>20228.064057600011</v>
          </cell>
          <cell r="M47">
            <v>23059.993025664015</v>
          </cell>
          <cell r="O47" t="str">
            <v>Expenses/Avg Assets</v>
          </cell>
          <cell r="P47" t="e">
            <v>#DIV/0!</v>
          </cell>
          <cell r="Q47" t="e">
            <v>#DIV/0!</v>
          </cell>
          <cell r="R47">
            <v>2.8210002394409295</v>
          </cell>
          <cell r="S47">
            <v>1.3089467108199069</v>
          </cell>
          <cell r="T47">
            <v>1.5297130629214</v>
          </cell>
          <cell r="U47">
            <v>1.5814983475996303</v>
          </cell>
          <cell r="V47">
            <v>1.7594479150823299</v>
          </cell>
          <cell r="W47">
            <v>1.9903031747901261</v>
          </cell>
          <cell r="X47">
            <v>1.7394090286228241</v>
          </cell>
          <cell r="Y47">
            <v>1.7142686901141315</v>
          </cell>
          <cell r="Z47">
            <v>1.689118933282532</v>
          </cell>
        </row>
        <row r="48">
          <cell r="B48" t="str">
            <v>Other Interest Bearing Liability</v>
          </cell>
          <cell r="C48">
            <v>0</v>
          </cell>
          <cell r="D48">
            <v>0</v>
          </cell>
          <cell r="E48">
            <v>19747.217395110012</v>
          </cell>
          <cell r="F48">
            <v>34957.455000000002</v>
          </cell>
          <cell r="G48">
            <v>35009.203999999998</v>
          </cell>
          <cell r="H48">
            <v>38756.544999999998</v>
          </cell>
          <cell r="I48">
            <v>46376.911000000007</v>
          </cell>
          <cell r="J48">
            <v>66791.438999999984</v>
          </cell>
          <cell r="K48">
            <v>75266.209151861054</v>
          </cell>
          <cell r="L48">
            <v>79599.477080950572</v>
          </cell>
          <cell r="M48">
            <v>88750.24193201735</v>
          </cell>
        </row>
        <row r="49">
          <cell r="B49" t="str">
            <v>EOP Shareholders' Equity</v>
          </cell>
          <cell r="C49">
            <v>0</v>
          </cell>
          <cell r="D49">
            <v>0</v>
          </cell>
          <cell r="E49">
            <v>3961.3668422400751</v>
          </cell>
          <cell r="F49">
            <v>6119.0149999999994</v>
          </cell>
          <cell r="G49">
            <v>7834.8869999999988</v>
          </cell>
          <cell r="H49">
            <v>10210.873</v>
          </cell>
          <cell r="I49">
            <v>11512.105</v>
          </cell>
          <cell r="J49">
            <v>18174.415000000001</v>
          </cell>
          <cell r="K49">
            <v>19242.199384163687</v>
          </cell>
          <cell r="L49">
            <v>20952.503752767178</v>
          </cell>
          <cell r="M49">
            <v>23011.554350099646</v>
          </cell>
          <cell r="O49" t="str">
            <v>Rev Per Employee</v>
          </cell>
          <cell r="P49">
            <v>0</v>
          </cell>
          <cell r="Q49">
            <v>0</v>
          </cell>
          <cell r="R49">
            <v>0.17988302081541371</v>
          </cell>
          <cell r="S49">
            <v>0.40897866683547501</v>
          </cell>
          <cell r="T49">
            <v>0.44308123544659733</v>
          </cell>
          <cell r="U49">
            <v>0.44566358320970406</v>
          </cell>
          <cell r="V49">
            <v>0.53764404614963879</v>
          </cell>
          <cell r="W49">
            <v>0.79589458942159585</v>
          </cell>
          <cell r="X49">
            <v>0.75067451326927548</v>
          </cell>
          <cell r="Y49">
            <v>0.77410451079292508</v>
          </cell>
          <cell r="Z49">
            <v>0.8269919522362561</v>
          </cell>
        </row>
        <row r="50">
          <cell r="O50" t="str">
            <v>Exp Per Employee</v>
          </cell>
          <cell r="P50">
            <v>0</v>
          </cell>
          <cell r="Q50">
            <v>0</v>
          </cell>
          <cell r="R50">
            <v>8.1004386719421978E-2</v>
          </cell>
          <cell r="S50">
            <v>0.17068291447743245</v>
          </cell>
          <cell r="T50">
            <v>0.19224875884187867</v>
          </cell>
          <cell r="U50">
            <v>0.21188480670215551</v>
          </cell>
          <cell r="V50">
            <v>0.26720889355025251</v>
          </cell>
          <cell r="W50">
            <v>0.37035488539283878</v>
          </cell>
          <cell r="X50">
            <v>0.37227834561183865</v>
          </cell>
          <cell r="Y50">
            <v>0.3811414954977117</v>
          </cell>
          <cell r="Z50">
            <v>0.39653684939012163</v>
          </cell>
        </row>
        <row r="51">
          <cell r="B51" t="str">
            <v>Avg Loans</v>
          </cell>
          <cell r="C51">
            <v>0</v>
          </cell>
          <cell r="D51">
            <v>0</v>
          </cell>
          <cell r="E51">
            <v>23024.01363558901</v>
          </cell>
          <cell r="F51">
            <v>71848.544135589007</v>
          </cell>
          <cell r="G51">
            <v>98346.192500000005</v>
          </cell>
          <cell r="H51">
            <v>103687.948</v>
          </cell>
          <cell r="I51">
            <v>116256.08249999999</v>
          </cell>
          <cell r="J51">
            <v>137530.5405</v>
          </cell>
          <cell r="K51">
            <v>159934.37289500004</v>
          </cell>
          <cell r="L51">
            <v>178065.66083313577</v>
          </cell>
          <cell r="M51">
            <v>196163.69238922518</v>
          </cell>
          <cell r="O51" t="str">
            <v>Rev Per Branch</v>
          </cell>
          <cell r="P51">
            <v>0</v>
          </cell>
          <cell r="Q51">
            <v>0</v>
          </cell>
          <cell r="R51">
            <v>2.8905597788527984</v>
          </cell>
          <cell r="S51">
            <v>5.7123218390804587</v>
          </cell>
          <cell r="T51">
            <v>6.1795171568627465</v>
          </cell>
          <cell r="U51">
            <v>6.1086830143540656</v>
          </cell>
          <cell r="V51">
            <v>6.7476905329507959</v>
          </cell>
          <cell r="W51">
            <v>9.316315846994538</v>
          </cell>
          <cell r="X51">
            <v>8.9274295733756155</v>
          </cell>
          <cell r="Y51">
            <v>9.6117976756788206</v>
          </cell>
          <cell r="Z51">
            <v>10.495180762261434</v>
          </cell>
        </row>
        <row r="52">
          <cell r="B52" t="str">
            <v>Avg Total Assets</v>
          </cell>
          <cell r="C52">
            <v>0</v>
          </cell>
          <cell r="D52">
            <v>0</v>
          </cell>
          <cell r="E52">
            <v>33383.797237345818</v>
          </cell>
          <cell r="F52">
            <v>102994.18523734582</v>
          </cell>
          <cell r="G52">
            <v>143025.97350000002</v>
          </cell>
          <cell r="H52">
            <v>153524.53600000002</v>
          </cell>
          <cell r="I52">
            <v>168971.535</v>
          </cell>
          <cell r="J52">
            <v>199300.59149999998</v>
          </cell>
          <cell r="K52">
            <v>232132.3432305553</v>
          </cell>
          <cell r="L52">
            <v>251771.86749696377</v>
          </cell>
          <cell r="M52">
            <v>271710.7365508168</v>
          </cell>
          <cell r="O52" t="str">
            <v>Exp Per Branch</v>
          </cell>
          <cell r="P52">
            <v>0</v>
          </cell>
          <cell r="Q52">
            <v>0</v>
          </cell>
          <cell r="R52">
            <v>1.3016682791983414</v>
          </cell>
          <cell r="S52">
            <v>2.3839770114942529</v>
          </cell>
          <cell r="T52">
            <v>2.6812340686274512</v>
          </cell>
          <cell r="U52">
            <v>2.904291866028708</v>
          </cell>
          <cell r="V52">
            <v>3.3535997175861358</v>
          </cell>
          <cell r="W52">
            <v>4.3351759562841528</v>
          </cell>
          <cell r="X52">
            <v>4.4273365531864055</v>
          </cell>
          <cell r="Y52">
            <v>4.73250690242992</v>
          </cell>
          <cell r="Z52">
            <v>5.0323656741680569</v>
          </cell>
        </row>
        <row r="53">
          <cell r="B53" t="str">
            <v>Avg Total Deposits</v>
          </cell>
          <cell r="C53">
            <v>0</v>
          </cell>
          <cell r="D53">
            <v>0</v>
          </cell>
          <cell r="E53">
            <v>0</v>
          </cell>
          <cell r="F53">
            <v>63157.468750182001</v>
          </cell>
          <cell r="G53">
            <v>87560.33249999999</v>
          </cell>
          <cell r="H53">
            <v>89533.250499999995</v>
          </cell>
          <cell r="I53">
            <v>95648.982000000004</v>
          </cell>
          <cell r="J53">
            <v>105290.0295</v>
          </cell>
          <cell r="K53">
            <v>116519.99062</v>
          </cell>
          <cell r="L53">
            <v>127194.52713829999</v>
          </cell>
          <cell r="M53">
            <v>137587.52828144701</v>
          </cell>
          <cell r="O53" t="str">
            <v>Net Profit Per Branch</v>
          </cell>
          <cell r="P53" t="e">
            <v>#DIV/0!</v>
          </cell>
          <cell r="Q53" t="e">
            <v>#DIV/0!</v>
          </cell>
          <cell r="R53">
            <v>0.83229163787145788</v>
          </cell>
          <cell r="S53">
            <v>0.64188859416445476</v>
          </cell>
          <cell r="T53">
            <v>1.1923293029791331</v>
          </cell>
          <cell r="U53">
            <v>1.9536654218261971</v>
          </cell>
          <cell r="V53">
            <v>1.955911215619516</v>
          </cell>
          <cell r="W53">
            <v>2.3870117648448113</v>
          </cell>
          <cell r="X53">
            <v>2.4230150472819707</v>
          </cell>
          <cell r="Y53">
            <v>2.609300226068958</v>
          </cell>
          <cell r="Z53">
            <v>2.8847627516748551</v>
          </cell>
        </row>
        <row r="54">
          <cell r="B54" t="str">
            <v>Avg Shareholders' Equity</v>
          </cell>
          <cell r="F54">
            <v>5040.1909211200373</v>
          </cell>
          <cell r="G54">
            <v>6976.9509999999991</v>
          </cell>
          <cell r="H54">
            <v>9022.8799999999992</v>
          </cell>
          <cell r="I54">
            <v>10861.489</v>
          </cell>
          <cell r="J54">
            <v>14843.26</v>
          </cell>
          <cell r="K54">
            <v>18708.307192081844</v>
          </cell>
          <cell r="L54">
            <v>20097.351568465434</v>
          </cell>
          <cell r="M54">
            <v>21982.029051433412</v>
          </cell>
        </row>
        <row r="55">
          <cell r="B55" t="str">
            <v>Avg Equity/Avg Assets (%)</v>
          </cell>
          <cell r="C55" t="e">
            <v>#DIV/0!</v>
          </cell>
          <cell r="D55" t="e">
            <v>#DIV/0!</v>
          </cell>
          <cell r="E55">
            <v>5.4524656969496359</v>
          </cell>
          <cell r="F55">
            <v>4.4487415305500964</v>
          </cell>
          <cell r="G55">
            <v>4.6392556104503626</v>
          </cell>
          <cell r="H55">
            <v>5.8245699566875739</v>
          </cell>
          <cell r="I55">
            <v>6.3615871750232946</v>
          </cell>
          <cell r="J55">
            <v>7.3605719830490317</v>
          </cell>
          <cell r="K55">
            <v>7.9627142581003385</v>
          </cell>
          <cell r="L55">
            <v>7.8823030411468666</v>
          </cell>
          <cell r="M55">
            <v>7.9975121069127617</v>
          </cell>
          <cell r="O55" t="str">
            <v>Net Interest Margin Analysis (%)</v>
          </cell>
        </row>
        <row r="56">
          <cell r="B56" t="str">
            <v>Avg EA/Avg Assets (%)</v>
          </cell>
          <cell r="C56" t="e">
            <v>#DIV/0!</v>
          </cell>
          <cell r="D56" t="e">
            <v>#DIV/0!</v>
          </cell>
          <cell r="E56">
            <v>148.94946685206202</v>
          </cell>
          <cell r="F56">
            <v>56.272368062759945</v>
          </cell>
          <cell r="G56">
            <v>78.933622238201366</v>
          </cell>
          <cell r="H56">
            <v>74.889809551354034</v>
          </cell>
          <cell r="I56">
            <v>71.361576966203216</v>
          </cell>
          <cell r="J56">
            <v>69.64987557500551</v>
          </cell>
          <cell r="K56">
            <v>67.425659508612895</v>
          </cell>
          <cell r="L56">
            <v>66.768417526932041</v>
          </cell>
          <cell r="M56">
            <v>67.393591979284182</v>
          </cell>
          <cell r="O56" t="str">
            <v>Int Income/Avg EA</v>
          </cell>
          <cell r="P56" t="e">
            <v>#DIV/0!</v>
          </cell>
          <cell r="Q56" t="e">
            <v>#DIV/0!</v>
          </cell>
          <cell r="R56">
            <v>6.8304571536548186</v>
          </cell>
          <cell r="S56">
            <v>5.812725779495433</v>
          </cell>
          <cell r="T56">
            <v>6.4593240724097365</v>
          </cell>
          <cell r="U56">
            <v>6.1475321376469747</v>
          </cell>
          <cell r="V56">
            <v>6.1167174392145096</v>
          </cell>
          <cell r="W56">
            <v>6.3407976741940768</v>
          </cell>
          <cell r="X56">
            <v>6.5572836374824899</v>
          </cell>
          <cell r="Y56">
            <v>6.4528461878514509</v>
          </cell>
          <cell r="Z56">
            <v>6.4544183387152829</v>
          </cell>
        </row>
        <row r="57">
          <cell r="B57" t="str">
            <v>Avg Loans/Avg EA (%)</v>
          </cell>
          <cell r="C57" t="e">
            <v>#DIV/0!</v>
          </cell>
          <cell r="D57" t="e">
            <v>#DIV/0!</v>
          </cell>
          <cell r="E57">
            <v>46.302703251711215</v>
          </cell>
          <cell r="F57">
            <v>123.96813696475542</v>
          </cell>
          <cell r="G57">
            <v>87.112525649295975</v>
          </cell>
          <cell r="H57">
            <v>90.183639962345879</v>
          </cell>
          <cell r="I57">
            <v>96.413466139272359</v>
          </cell>
          <cell r="J57">
            <v>99.076399858012905</v>
          </cell>
          <cell r="K57">
            <v>102.18354217511374</v>
          </cell>
          <cell r="L57">
            <v>105.92583382494165</v>
          </cell>
          <cell r="M57">
            <v>107.12558921349159</v>
          </cell>
          <cell r="O57" t="str">
            <v>Int Exp/Avg Int Bearing Liab.</v>
          </cell>
          <cell r="P57" t="e">
            <v>#DIV/0!</v>
          </cell>
          <cell r="Q57" t="e">
            <v>#DIV/0!</v>
          </cell>
          <cell r="R57">
            <v>4.313763861049023</v>
          </cell>
          <cell r="S57">
            <v>3.7381446179738971</v>
          </cell>
          <cell r="T57">
            <v>3.4572568134634758</v>
          </cell>
          <cell r="U57">
            <v>3.2802055377221655</v>
          </cell>
          <cell r="V57">
            <v>3.7915133097783258</v>
          </cell>
          <cell r="W57">
            <v>4.2563240606711652</v>
          </cell>
          <cell r="X57">
            <v>4.593084030785155</v>
          </cell>
          <cell r="Y57">
            <v>4.540172851023037</v>
          </cell>
          <cell r="Z57">
            <v>4.599609432165896</v>
          </cell>
        </row>
        <row r="58">
          <cell r="O58" t="str">
            <v xml:space="preserve">Net Interest Spread </v>
          </cell>
          <cell r="P58">
            <v>0</v>
          </cell>
          <cell r="Q58">
            <v>0</v>
          </cell>
          <cell r="R58">
            <v>2.5166932926057961</v>
          </cell>
          <cell r="S58">
            <v>2.0745811615215359</v>
          </cell>
          <cell r="T58">
            <v>3.0020672589462603</v>
          </cell>
          <cell r="U58">
            <v>2.8673265999248092</v>
          </cell>
          <cell r="V58">
            <v>2.3252041294361843</v>
          </cell>
          <cell r="W58">
            <v>2.0844736135229116</v>
          </cell>
          <cell r="X58">
            <v>1.9641996066973353</v>
          </cell>
          <cell r="Y58">
            <v>1.9126733368284139</v>
          </cell>
          <cell r="Z58">
            <v>1.8548089065493871</v>
          </cell>
        </row>
        <row r="59">
          <cell r="B59" t="str">
            <v>Asset Quality</v>
          </cell>
          <cell r="O59" t="str">
            <v>Contribution From Free Funds</v>
          </cell>
          <cell r="P59" t="e">
            <v>#DIV/0!</v>
          </cell>
          <cell r="Q59" t="e">
            <v>#DIV/0!</v>
          </cell>
          <cell r="R59">
            <v>2.6931252864180077E-2</v>
          </cell>
          <cell r="S59">
            <v>-3.6175865426397724E-2</v>
          </cell>
          <cell r="T59">
            <v>0.10058780529315792</v>
          </cell>
          <cell r="U59">
            <v>0.1200426759698181</v>
          </cell>
          <cell r="V59">
            <v>0.18928183604527105</v>
          </cell>
          <cell r="W59">
            <v>0.23464631890628507</v>
          </cell>
          <cell r="X59">
            <v>0.22917300948636443</v>
          </cell>
          <cell r="Y59">
            <v>0.20914229095778847</v>
          </cell>
          <cell r="Z59">
            <v>0.23606920121243324</v>
          </cell>
        </row>
        <row r="60">
          <cell r="B60" t="str">
            <v>Won billions, Year ending Dec 31</v>
          </cell>
          <cell r="C60">
            <v>2000</v>
          </cell>
          <cell r="D60">
            <v>2001</v>
          </cell>
          <cell r="E60">
            <v>2002</v>
          </cell>
          <cell r="F60">
            <v>2003</v>
          </cell>
          <cell r="G60">
            <v>2004</v>
          </cell>
          <cell r="H60">
            <v>2005</v>
          </cell>
          <cell r="I60">
            <v>2006</v>
          </cell>
          <cell r="J60">
            <v>2007</v>
          </cell>
          <cell r="K60" t="str">
            <v>2008E</v>
          </cell>
          <cell r="L60" t="str">
            <v>2009E</v>
          </cell>
          <cell r="M60" t="str">
            <v>2010E</v>
          </cell>
          <cell r="O60" t="str">
            <v>Net Interest Margin</v>
          </cell>
          <cell r="P60" t="e">
            <v>#DIV/0!</v>
          </cell>
          <cell r="Q60" t="e">
            <v>#DIV/0!</v>
          </cell>
          <cell r="R60">
            <v>2.5436245454699762</v>
          </cell>
          <cell r="S60">
            <v>2.0384052960951382</v>
          </cell>
          <cell r="T60">
            <v>3.1026550642394182</v>
          </cell>
          <cell r="U60">
            <v>2.9873692758946273</v>
          </cell>
          <cell r="V60">
            <v>2.5144859654814553</v>
          </cell>
          <cell r="W60">
            <v>2.3191199324291967</v>
          </cell>
          <cell r="X60">
            <v>2.1933726161836997</v>
          </cell>
          <cell r="Y60">
            <v>2.1218156277862024</v>
          </cell>
          <cell r="Z60">
            <v>2.0908781077618204</v>
          </cell>
        </row>
        <row r="61">
          <cell r="B61" t="str">
            <v>Non-performing Loans (NPL)</v>
          </cell>
          <cell r="C61">
            <v>0</v>
          </cell>
          <cell r="D61">
            <v>1015.9639100000001</v>
          </cell>
          <cell r="E61">
            <v>702.2805179363703</v>
          </cell>
          <cell r="F61">
            <v>3444.8</v>
          </cell>
          <cell r="G61">
            <v>1702.1000000000001</v>
          </cell>
          <cell r="H61">
            <v>1210.4462781789998</v>
          </cell>
          <cell r="I61">
            <v>1078.5999999999999</v>
          </cell>
          <cell r="J61">
            <v>1590.1569686790003</v>
          </cell>
          <cell r="K61">
            <v>2030.8519399963293</v>
          </cell>
          <cell r="L61">
            <v>2646.0640784072971</v>
          </cell>
          <cell r="M61">
            <v>3363.1542232852744</v>
          </cell>
        </row>
        <row r="62">
          <cell r="B62" t="str">
            <v>Gross NPL Ratio (%)</v>
          </cell>
          <cell r="C62">
            <v>0</v>
          </cell>
          <cell r="D62">
            <v>2.7610022100621237</v>
          </cell>
          <cell r="E62">
            <v>1.5289946470795288</v>
          </cell>
          <cell r="F62">
            <v>3.4854367065618042</v>
          </cell>
          <cell r="G62">
            <v>1.7078126332582488</v>
          </cell>
          <cell r="H62">
            <v>1.110445535649885</v>
          </cell>
          <cell r="I62">
            <v>0.84865317812196339</v>
          </cell>
          <cell r="J62">
            <v>0.99705310837549344</v>
          </cell>
          <cell r="K62">
            <v>1.1523761970019661</v>
          </cell>
          <cell r="L62">
            <v>1.3466089810653352</v>
          </cell>
          <cell r="M62">
            <v>1.5419310496906753</v>
          </cell>
          <cell r="O62" t="str">
            <v>Liquidity (%)</v>
          </cell>
        </row>
        <row r="63">
          <cell r="B63" t="str">
            <v>Loan Loss Reserve (LLR)</v>
          </cell>
          <cell r="C63">
            <v>0</v>
          </cell>
          <cell r="D63">
            <v>557</v>
          </cell>
          <cell r="E63">
            <v>2886.0508423473698</v>
          </cell>
          <cell r="F63">
            <v>2823.1096119999997</v>
          </cell>
          <cell r="G63">
            <v>1941.75</v>
          </cell>
          <cell r="H63">
            <v>1772.4233314994103</v>
          </cell>
          <cell r="I63">
            <v>1942.2000000000003</v>
          </cell>
          <cell r="J63">
            <v>3050.4851436695494</v>
          </cell>
          <cell r="K63">
            <v>3600.913511971065</v>
          </cell>
          <cell r="L63">
            <v>4691.8666988627001</v>
          </cell>
          <cell r="M63">
            <v>5959.2513421799431</v>
          </cell>
          <cell r="O63" t="str">
            <v>Avg Loans/Avg EA</v>
          </cell>
          <cell r="P63" t="e">
            <v>#DIV/0!</v>
          </cell>
          <cell r="Q63" t="e">
            <v>#DIV/0!</v>
          </cell>
          <cell r="R63">
            <v>46.302703251711215</v>
          </cell>
          <cell r="S63">
            <v>123.96813696475542</v>
          </cell>
          <cell r="T63">
            <v>87.112525649295975</v>
          </cell>
          <cell r="U63">
            <v>90.183639962345879</v>
          </cell>
          <cell r="V63">
            <v>96.413466139272359</v>
          </cell>
          <cell r="W63">
            <v>99.076399858012905</v>
          </cell>
          <cell r="X63">
            <v>102.18354217511374</v>
          </cell>
          <cell r="Y63">
            <v>105.92583382494165</v>
          </cell>
          <cell r="Z63">
            <v>107.12558921349159</v>
          </cell>
        </row>
        <row r="64">
          <cell r="B64" t="str">
            <v>LLR/NPL (%)</v>
          </cell>
          <cell r="C64" t="str">
            <v>na</v>
          </cell>
          <cell r="D64">
            <v>54.824782112585083</v>
          </cell>
          <cell r="E64">
            <v>410.95413707729517</v>
          </cell>
          <cell r="F64">
            <v>81.952787157454694</v>
          </cell>
          <cell r="G64">
            <v>114.07966629457729</v>
          </cell>
          <cell r="H64">
            <v>146.42726104010589</v>
          </cell>
          <cell r="I64">
            <v>180.06675319859079</v>
          </cell>
          <cell r="J64">
            <v>191.83547308563479</v>
          </cell>
          <cell r="K64">
            <v>177.31048931009582</v>
          </cell>
          <cell r="L64">
            <v>177.31493115188655</v>
          </cell>
          <cell r="M64">
            <v>177.19233037010977</v>
          </cell>
          <cell r="O64" t="str">
            <v>Avg Liquid Assets/AEA</v>
          </cell>
          <cell r="P64" t="e">
            <v>#DIV/0!</v>
          </cell>
          <cell r="Q64" t="e">
            <v>#DIV/0!</v>
          </cell>
          <cell r="R64">
            <v>21.808970018435136</v>
          </cell>
          <cell r="S64">
            <v>53.830237068615503</v>
          </cell>
          <cell r="T64">
            <v>35.910502799537696</v>
          </cell>
          <cell r="U64">
            <v>36.708746417693263</v>
          </cell>
          <cell r="V64">
            <v>37.361306222406036</v>
          </cell>
          <cell r="W64">
            <v>39.830480391356943</v>
          </cell>
          <cell r="X64">
            <v>43.406377858425145</v>
          </cell>
          <cell r="Y64">
            <v>42.716119687854189</v>
          </cell>
          <cell r="Z64">
            <v>41.393063519793046</v>
          </cell>
        </row>
        <row r="65">
          <cell r="B65" t="str">
            <v>LLR/Total Credit (%)</v>
          </cell>
          <cell r="C65" t="e">
            <v>#DIV/0!</v>
          </cell>
          <cell r="D65">
            <v>1.5137134457902177</v>
          </cell>
          <cell r="E65">
            <v>6.283466757863712</v>
          </cell>
          <cell r="F65">
            <v>2.8564125256363941</v>
          </cell>
          <cell r="G65">
            <v>1.9482669529576433</v>
          </cell>
          <cell r="H65">
            <v>1.6259949831942591</v>
          </cell>
          <cell r="I65">
            <v>1.5281422237608731</v>
          </cell>
          <cell r="J65">
            <v>1.9127015473671547</v>
          </cell>
          <cell r="K65">
            <v>2.0432838735972596</v>
          </cell>
          <cell r="L65">
            <v>2.3877387876611205</v>
          </cell>
          <cell r="M65">
            <v>2.7321835596472033</v>
          </cell>
          <cell r="O65" t="str">
            <v>Avg Loans/Avg Deposits</v>
          </cell>
          <cell r="P65" t="e">
            <v>#DIV/0!</v>
          </cell>
          <cell r="Q65" t="e">
            <v>#DIV/0!</v>
          </cell>
          <cell r="R65" t="e">
            <v>#DIV/0!</v>
          </cell>
          <cell r="S65">
            <v>113.7609621750111</v>
          </cell>
          <cell r="T65">
            <v>112.3182035655244</v>
          </cell>
          <cell r="U65">
            <v>115.80943104483849</v>
          </cell>
          <cell r="V65">
            <v>121.54450582652305</v>
          </cell>
          <cell r="W65">
            <v>130.62066859806512</v>
          </cell>
          <cell r="X65">
            <v>137.25917076030748</v>
          </cell>
          <cell r="Y65">
            <v>139.99475043413074</v>
          </cell>
          <cell r="Z65">
            <v>142.57374548364271</v>
          </cell>
        </row>
        <row r="66">
          <cell r="O66" t="str">
            <v>Avg Loans/Avg Depo &amp; Equity</v>
          </cell>
          <cell r="P66" t="e">
            <v>#DIV/0!</v>
          </cell>
          <cell r="Q66" t="e">
            <v>#DIV/0!</v>
          </cell>
          <cell r="R66">
            <v>122.82148869330368</v>
          </cell>
          <cell r="S66">
            <v>121.25140126636254</v>
          </cell>
          <cell r="T66">
            <v>120.2780095034925</v>
          </cell>
          <cell r="U66">
            <v>122.09114849209148</v>
          </cell>
          <cell r="V66">
            <v>128.47829745423377</v>
          </cell>
          <cell r="W66">
            <v>136.19611817336107</v>
          </cell>
          <cell r="X66">
            <v>141.09640424646136</v>
          </cell>
          <cell r="Y66">
            <v>145.11278201539329</v>
          </cell>
          <cell r="Z66">
            <v>148.84164763646658</v>
          </cell>
        </row>
        <row r="67">
          <cell r="B67" t="str">
            <v>Specific Reserve</v>
          </cell>
          <cell r="C67">
            <v>0</v>
          </cell>
          <cell r="D67">
            <v>173.31301500000001</v>
          </cell>
          <cell r="E67">
            <v>222.35739149480787</v>
          </cell>
          <cell r="F67">
            <v>462.04250000000002</v>
          </cell>
          <cell r="G67">
            <v>477.67849999999999</v>
          </cell>
          <cell r="H67">
            <v>528.22919854546501</v>
          </cell>
          <cell r="I67">
            <v>622.12099999999998</v>
          </cell>
          <cell r="J67">
            <v>780.54542193505972</v>
          </cell>
          <cell r="K67">
            <v>860.2492158058709</v>
          </cell>
          <cell r="L67">
            <v>957.20285274076321</v>
          </cell>
          <cell r="M67">
            <v>1060.269556984882</v>
          </cell>
          <cell r="O67" t="str">
            <v>Period-End Loans/Deposits</v>
          </cell>
          <cell r="P67" t="e">
            <v>#DIV/0!</v>
          </cell>
          <cell r="Q67" t="e">
            <v>#DIV/0!</v>
          </cell>
          <cell r="R67">
            <v>118.9185265911994</v>
          </cell>
          <cell r="S67">
            <v>111.48094179868266</v>
          </cell>
          <cell r="T67">
            <v>113.15608274649296</v>
          </cell>
          <cell r="U67">
            <v>118.34653378027269</v>
          </cell>
          <cell r="V67">
            <v>124.47893621143315</v>
          </cell>
          <cell r="W67">
            <v>136.1493938271513</v>
          </cell>
          <cell r="X67">
            <v>138.26544332463874</v>
          </cell>
          <cell r="Y67">
            <v>141.59386960465937</v>
          </cell>
          <cell r="Z67">
            <v>143.47937400388361</v>
          </cell>
        </row>
        <row r="68">
          <cell r="B68" t="str">
            <v>Specific Reserve/NPLs (%)</v>
          </cell>
          <cell r="C68" t="str">
            <v>na</v>
          </cell>
          <cell r="D68">
            <v>17.058973581059586</v>
          </cell>
          <cell r="E68">
            <v>31.662189939171064</v>
          </cell>
          <cell r="F68">
            <v>13.412752554575011</v>
          </cell>
          <cell r="G68">
            <v>28.064067916103635</v>
          </cell>
          <cell r="H68">
            <v>43.639210435686174</v>
          </cell>
          <cell r="I68">
            <v>57.678564806230305</v>
          </cell>
          <cell r="J68">
            <v>49.086061144233227</v>
          </cell>
          <cell r="K68">
            <v>42.35903163907782</v>
          </cell>
          <cell r="L68">
            <v>36.174590802688236</v>
          </cell>
          <cell r="M68">
            <v>31.526046282503362</v>
          </cell>
        </row>
        <row r="69">
          <cell r="B69" t="str">
            <v>General Reserve</v>
          </cell>
          <cell r="C69">
            <v>0</v>
          </cell>
          <cell r="D69">
            <v>383.68698499999999</v>
          </cell>
          <cell r="E69">
            <v>2663.6934508525619</v>
          </cell>
          <cell r="F69">
            <v>2361.0671119999997</v>
          </cell>
          <cell r="G69">
            <v>1464.0715</v>
          </cell>
          <cell r="H69">
            <v>1244.1941329539454</v>
          </cell>
          <cell r="I69">
            <v>1320.0790000000002</v>
          </cell>
          <cell r="J69">
            <v>2269.9397217344895</v>
          </cell>
          <cell r="K69">
            <v>2740.6642961651942</v>
          </cell>
          <cell r="L69">
            <v>3734.6638461219368</v>
          </cell>
          <cell r="M69">
            <v>4898.9817851950611</v>
          </cell>
          <cell r="O69" t="str">
            <v>Capital Information</v>
          </cell>
        </row>
        <row r="70">
          <cell r="B70" t="str">
            <v>General Reserve/NPLs (%)</v>
          </cell>
          <cell r="C70" t="e">
            <v>#DIV/0!</v>
          </cell>
          <cell r="D70">
            <v>37.765808531525494</v>
          </cell>
          <cell r="E70">
            <v>379.2919471381241</v>
          </cell>
          <cell r="F70">
            <v>68.5400346028797</v>
          </cell>
          <cell r="G70">
            <v>86.015598378473641</v>
          </cell>
          <cell r="H70">
            <v>102.78805060441971</v>
          </cell>
          <cell r="I70">
            <v>122.38818839236049</v>
          </cell>
          <cell r="J70">
            <v>142.74941194140155</v>
          </cell>
          <cell r="K70">
            <v>134.95145767101801</v>
          </cell>
          <cell r="L70">
            <v>141.14034034919831</v>
          </cell>
          <cell r="M70">
            <v>145.66628408760641</v>
          </cell>
          <cell r="O70" t="str">
            <v>Tier 1 Ratio (%)</v>
          </cell>
          <cell r="P70" t="e">
            <v>#DIV/0!</v>
          </cell>
          <cell r="Q70" t="e">
            <v>#DIV/0!</v>
          </cell>
          <cell r="R70">
            <v>6.8123756062686791</v>
          </cell>
          <cell r="S70">
            <v>5.4802843554934402</v>
          </cell>
          <cell r="T70">
            <v>6.3272080024969855</v>
          </cell>
          <cell r="U70">
            <v>7.4047330888788494</v>
          </cell>
          <cell r="V70">
            <v>7.8106308200588392</v>
          </cell>
          <cell r="W70">
            <v>7.6363877900454629</v>
          </cell>
          <cell r="X70">
            <v>8.376806047056176</v>
          </cell>
          <cell r="Y70">
            <v>8.3370969111653732</v>
          </cell>
          <cell r="Z70">
            <v>8.2206549611334463</v>
          </cell>
        </row>
        <row r="71">
          <cell r="B71" t="str">
            <v>Net Charge-offs (NCO)</v>
          </cell>
          <cell r="C71">
            <v>1255.2463950000001</v>
          </cell>
          <cell r="D71">
            <v>1785.11</v>
          </cell>
          <cell r="E71">
            <v>188.6</v>
          </cell>
          <cell r="F71">
            <v>565.9</v>
          </cell>
          <cell r="G71">
            <v>1817.79</v>
          </cell>
          <cell r="H71">
            <v>797.197</v>
          </cell>
          <cell r="I71">
            <v>371.4</v>
          </cell>
          <cell r="J71">
            <v>801.97596778499997</v>
          </cell>
          <cell r="K71">
            <v>415.98584243904645</v>
          </cell>
          <cell r="L71">
            <v>-7.3980157338691868</v>
          </cell>
          <cell r="M71">
            <v>11.25595200841002</v>
          </cell>
          <cell r="O71" t="str">
            <v>Tier 2 Ratio (%)</v>
          </cell>
          <cell r="P71" t="e">
            <v>#DIV/0!</v>
          </cell>
          <cell r="Q71" t="e">
            <v>#DIV/0!</v>
          </cell>
          <cell r="R71">
            <v>4.2299674289411904</v>
          </cell>
          <cell r="S71">
            <v>4.5561204744126327</v>
          </cell>
          <cell r="T71">
            <v>4.7180386173666893</v>
          </cell>
          <cell r="U71">
            <v>4.493840702100111</v>
          </cell>
          <cell r="V71">
            <v>4.3088458298557262</v>
          </cell>
          <cell r="W71">
            <v>4.5160004723386669</v>
          </cell>
          <cell r="X71">
            <v>4.7273270300430204</v>
          </cell>
          <cell r="Y71">
            <v>4.8051417324854695</v>
          </cell>
          <cell r="Z71">
            <v>4.8193828470378302</v>
          </cell>
        </row>
        <row r="72">
          <cell r="B72" t="str">
            <v>NCO/Avg Total Credit (%)</v>
          </cell>
          <cell r="C72" t="e">
            <v>#DIV/0!</v>
          </cell>
          <cell r="D72">
            <v>4.8512477723780529</v>
          </cell>
          <cell r="E72">
            <v>0.4559531752059679</v>
          </cell>
          <cell r="F72">
            <v>0.7818189808982986</v>
          </cell>
          <cell r="G72">
            <v>1.8315301391035548</v>
          </cell>
          <cell r="H72">
            <v>0.76407085603612723</v>
          </cell>
          <cell r="I72">
            <v>0.31461117143916567</v>
          </cell>
          <cell r="J72">
            <v>0.55968501273387472</v>
          </cell>
          <cell r="K72">
            <v>0.24781908015903414</v>
          </cell>
          <cell r="L72">
            <v>-3.9696378831054358E-3</v>
          </cell>
          <cell r="M72">
            <v>5.4296385876669157E-3</v>
          </cell>
          <cell r="O72" t="str">
            <v>Total CAR (%)</v>
          </cell>
          <cell r="P72" t="e">
            <v>#DIV/0!</v>
          </cell>
          <cell r="Q72" t="e">
            <v>#DIV/0!</v>
          </cell>
          <cell r="R72">
            <v>11.042343035209869</v>
          </cell>
          <cell r="S72">
            <v>10.036404829906072</v>
          </cell>
          <cell r="T72">
            <v>11.045246619863676</v>
          </cell>
          <cell r="U72">
            <v>11.898573790978961</v>
          </cell>
          <cell r="V72">
            <v>12.119476649914565</v>
          </cell>
          <cell r="W72">
            <v>12.152388262384129</v>
          </cell>
          <cell r="X72">
            <v>13.104133077099196</v>
          </cell>
          <cell r="Y72">
            <v>13.142238643650842</v>
          </cell>
          <cell r="Z72">
            <v>13.040037808171277</v>
          </cell>
        </row>
        <row r="73">
          <cell r="B73" t="str">
            <v>LLPE/Avg Loans (%)</v>
          </cell>
          <cell r="C73" t="e">
            <v>#DIV/0!</v>
          </cell>
          <cell r="D73" t="e">
            <v>#DIV/0!</v>
          </cell>
          <cell r="E73">
            <v>0.9144626272916716</v>
          </cell>
          <cell r="F73">
            <v>1.5259780322492567</v>
          </cell>
          <cell r="G73">
            <v>1.4080972173884616</v>
          </cell>
          <cell r="H73">
            <v>0.87058623245201072</v>
          </cell>
          <cell r="I73">
            <v>0.50282014276543352</v>
          </cell>
          <cell r="J73">
            <v>0.6299858902975809</v>
          </cell>
          <cell r="K73">
            <v>0.40042312302747241</v>
          </cell>
          <cell r="L73">
            <v>0.43779085058307904</v>
          </cell>
          <cell r="M73">
            <v>0.49685065745590967</v>
          </cell>
        </row>
        <row r="152">
          <cell r="O152">
            <v>3810988.7930000001</v>
          </cell>
          <cell r="P152">
            <v>0</v>
          </cell>
        </row>
        <row r="167">
          <cell r="C167">
            <v>2891795.6310000001</v>
          </cell>
          <cell r="D167">
            <v>3078048.412</v>
          </cell>
          <cell r="E167">
            <v>4094917.1359999999</v>
          </cell>
          <cell r="F167">
            <v>4859382.1409999998</v>
          </cell>
        </row>
        <row r="171">
          <cell r="A171" t="str">
            <v>Contra Account of Guarantee Issued</v>
          </cell>
        </row>
        <row r="188">
          <cell r="O188">
            <v>2791587</v>
          </cell>
          <cell r="P188">
            <v>0</v>
          </cell>
        </row>
        <row r="192">
          <cell r="O192">
            <v>2348914.6860000002</v>
          </cell>
        </row>
        <row r="203">
          <cell r="C203">
            <v>331599</v>
          </cell>
          <cell r="D203">
            <v>316714</v>
          </cell>
          <cell r="E203">
            <v>620630</v>
          </cell>
          <cell r="F203">
            <v>1055526</v>
          </cell>
        </row>
        <row r="207">
          <cell r="A207" t="str">
            <v xml:space="preserve">    Guarantee Payment</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s"/>
      <sheetName val="Inputs"/>
      <sheetName val="yemen"/>
      <sheetName val="reserves"/>
      <sheetName val="Tables"/>
      <sheetName val="Reserve_Value"/>
      <sheetName val="Chemicals - REV"/>
      <sheetName val="Calculation (2)"/>
    </sheetNames>
    <sheetDataSet>
      <sheetData sheetId="0" refreshError="1"/>
      <sheetData sheetId="1" refreshError="1">
        <row r="13">
          <cell r="L13">
            <v>0.75</v>
          </cell>
        </row>
        <row r="15">
          <cell r="L15">
            <v>7</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gment"/>
      <sheetName val="qtly"/>
      <sheetName val="Sheet1"/>
      <sheetName val="Local Pr"/>
      <sheetName val="Qtly Report"/>
      <sheetName val="Shareholding"/>
      <sheetName val="Qtly-data"/>
      <sheetName val="Valuation Summary Page"/>
      <sheetName val="#REF"/>
      <sheetName val="FinancialsNew"/>
      <sheetName val="Chemicals - REV"/>
    </sheetNames>
    <sheetDataSet>
      <sheetData sheetId="0" refreshError="1"/>
      <sheetData sheetId="1" refreshError="1"/>
      <sheetData sheetId="2" refreshError="1"/>
      <sheetData sheetId="3" refreshError="1">
        <row r="79">
          <cell r="A79">
            <v>36281</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ESEN"/>
      <sheetName val="#REF"/>
      <sheetName val="BSESEN.XLS"/>
      <sheetName val="\\JCBK1\DATA\RESEARCH\EVERYONE\"/>
      <sheetName val="Sheet1"/>
      <sheetName val="BS_old"/>
      <sheetName val="Prices"/>
    </sheetNames>
    <definedNames>
      <definedName name="Macro1"/>
      <definedName name="Macro2"/>
      <definedName name="Macro3"/>
    </defined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come-Segment"/>
    </sheetNames>
    <sheetDataSet>
      <sheetData sheetId="0" refreshError="1">
        <row r="25">
          <cell r="AD25">
            <v>2049.3000000000002</v>
          </cell>
          <cell r="AN25">
            <v>2324</v>
          </cell>
          <cell r="AS25">
            <v>2324</v>
          </cell>
          <cell r="AX25">
            <v>2103.4</v>
          </cell>
          <cell r="BC25">
            <v>2236.4946301284799</v>
          </cell>
          <cell r="BD25">
            <v>2454.9950033387586</v>
          </cell>
          <cell r="BE25">
            <v>2697.79759998386</v>
          </cell>
          <cell r="BF25">
            <v>2962.7001694999481</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pter1and2"/>
    </sheetNames>
    <definedNames>
      <definedName name="PartialBarrier"/>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Disclosure (All Sheets)"/>
      <sheetName val="EM"/>
      <sheetName val="RI"/>
      <sheetName val="Quarterly"/>
      <sheetName val="Segment data"/>
      <sheetName val="__FDSCACHE__"/>
      <sheetName val="MW-Cache"/>
      <sheetName val="MW Template"/>
      <sheetName val="Gold Value"/>
      <sheetName val="Gold Tonnes"/>
      <sheetName val="mwareSettings"/>
      <sheetName val="#REF"/>
      <sheetName val="Presentation data"/>
      <sheetName val="(Disclosures for All Sheets)"/>
      <sheetName val="Asset Turn"/>
    </sheetNames>
    <sheetDataSet>
      <sheetData sheetId="0" refreshError="1"/>
      <sheetData sheetId="1" refreshError="1"/>
      <sheetData sheetId="2" refreshError="1">
        <row r="1">
          <cell r="H1" t="str">
            <v>Income Statement</v>
          </cell>
          <cell r="J1" t="str">
            <v xml:space="preserve">Segment Forecast </v>
          </cell>
          <cell r="R1" t="str">
            <v>Delete this later</v>
          </cell>
        </row>
        <row r="2">
          <cell r="B2">
            <v>205.65</v>
          </cell>
          <cell r="D2" t="str">
            <v>F1999</v>
          </cell>
          <cell r="E2" t="str">
            <v>F2000</v>
          </cell>
          <cell r="F2" t="str">
            <v>F2001</v>
          </cell>
          <cell r="G2" t="str">
            <v>F2002</v>
          </cell>
          <cell r="H2" t="str">
            <v>F2003</v>
          </cell>
          <cell r="I2" t="str">
            <v>F2004</v>
          </cell>
          <cell r="J2" t="str">
            <v>F2005</v>
          </cell>
          <cell r="K2" t="str">
            <v>F2006</v>
          </cell>
          <cell r="L2" t="str">
            <v>F2007</v>
          </cell>
          <cell r="M2" t="str">
            <v>F2008</v>
          </cell>
          <cell r="N2" t="str">
            <v>F2009</v>
          </cell>
          <cell r="O2" t="str">
            <v>F2010</v>
          </cell>
          <cell r="P2" t="str">
            <v>F2011</v>
          </cell>
          <cell r="Q2" t="str">
            <v>F2012</v>
          </cell>
          <cell r="R2" t="str">
            <v>F2013</v>
          </cell>
          <cell r="S2" t="str">
            <v>F2014</v>
          </cell>
          <cell r="T2" t="str">
            <v>F2015e</v>
          </cell>
          <cell r="U2" t="str">
            <v>F2016e</v>
          </cell>
          <cell r="V2" t="str">
            <v>F2017e</v>
          </cell>
          <cell r="W2" t="str">
            <v>F2018e</v>
          </cell>
          <cell r="X2" t="str">
            <v>F2019e</v>
          </cell>
          <cell r="Y2" t="str">
            <v>F2020e</v>
          </cell>
          <cell r="Z2" t="str">
            <v>2021e</v>
          </cell>
          <cell r="AA2" t="str">
            <v>2022e</v>
          </cell>
          <cell r="AB2" t="str">
            <v>2023e</v>
          </cell>
          <cell r="AC2" t="str">
            <v>2024e</v>
          </cell>
          <cell r="AD2" t="str">
            <v>F2025e</v>
          </cell>
          <cell r="AE2" t="str">
            <v>2026e</v>
          </cell>
          <cell r="AF2" t="str">
            <v>2027e</v>
          </cell>
          <cell r="AG2" t="str">
            <v>2028e</v>
          </cell>
          <cell r="AH2" t="str">
            <v>2029e</v>
          </cell>
          <cell r="AI2" t="str">
            <v>F2030e</v>
          </cell>
          <cell r="AJ2" t="str">
            <v>F2031e</v>
          </cell>
          <cell r="AK2" t="str">
            <v>F2032e</v>
          </cell>
          <cell r="AL2" t="str">
            <v>F2033e</v>
          </cell>
          <cell r="AM2" t="str">
            <v>F2034e</v>
          </cell>
          <cell r="AN2" t="str">
            <v>F2035e</v>
          </cell>
          <cell r="BI2" t="str">
            <v>F2014e</v>
          </cell>
          <cell r="BJ2" t="str">
            <v>F2015e</v>
          </cell>
        </row>
        <row r="3">
          <cell r="A3" t="str">
            <v>Income Statement</v>
          </cell>
        </row>
        <row r="4">
          <cell r="B4" t="str">
            <v>Income</v>
          </cell>
        </row>
        <row r="5">
          <cell r="B5" t="str">
            <v>Sales</v>
          </cell>
          <cell r="D5">
            <v>4820.3959999999997</v>
          </cell>
          <cell r="E5">
            <v>6303.3230000000003</v>
          </cell>
          <cell r="F5">
            <v>6969.0259999999998</v>
          </cell>
          <cell r="G5">
            <v>7247.8360000000002</v>
          </cell>
          <cell r="H5">
            <v>7978.9639999999999</v>
          </cell>
          <cell r="I5">
            <v>9585.2469999999994</v>
          </cell>
          <cell r="J5">
            <v>11346.608</v>
          </cell>
          <cell r="K5">
            <v>14813.737999999999</v>
          </cell>
          <cell r="L5">
            <v>21364.6</v>
          </cell>
          <cell r="M5">
            <v>30410.937999999998</v>
          </cell>
          <cell r="N5">
            <v>38477.161</v>
          </cell>
          <cell r="O5">
            <v>47031.23</v>
          </cell>
          <cell r="P5">
            <v>65708.638000000006</v>
          </cell>
          <cell r="Q5">
            <v>89708.6</v>
          </cell>
          <cell r="R5">
            <v>102063.58199999999</v>
          </cell>
          <cell r="S5">
            <v>109551.439</v>
          </cell>
          <cell r="T5">
            <v>125760.53018801613</v>
          </cell>
          <cell r="U5">
            <v>142232.47075904059</v>
          </cell>
          <cell r="V5">
            <v>165311.75919001261</v>
          </cell>
        </row>
        <row r="6">
          <cell r="B6" t="str">
            <v>Growth yoy</v>
          </cell>
          <cell r="E6">
            <v>0.30763592866644163</v>
          </cell>
          <cell r="F6">
            <v>0.10561143701504738</v>
          </cell>
          <cell r="G6">
            <v>4.0007025371981753E-2</v>
          </cell>
          <cell r="H6">
            <v>0.10087535093233346</v>
          </cell>
          <cell r="I6">
            <v>0.20131473208802531</v>
          </cell>
          <cell r="J6">
            <v>0.18375749732896818</v>
          </cell>
          <cell r="K6">
            <v>0.3055653284223796</v>
          </cell>
          <cell r="L6">
            <v>0.44221532742107361</v>
          </cell>
          <cell r="M6">
            <v>0.42342650927234771</v>
          </cell>
          <cell r="N6">
            <v>0.2652408485394302</v>
          </cell>
          <cell r="O6">
            <v>0.22231549255933936</v>
          </cell>
          <cell r="P6">
            <v>0.39712778083839195</v>
          </cell>
          <cell r="Q6">
            <v>0.36524820374453659</v>
          </cell>
          <cell r="R6">
            <v>0.13772349585212562</v>
          </cell>
          <cell r="S6">
            <v>7.3364630686781229E-2</v>
          </cell>
          <cell r="T6">
            <v>0.14795872455875392</v>
          </cell>
          <cell r="U6">
            <v>0.13097861901821162</v>
          </cell>
          <cell r="V6">
            <v>0.16226455399253514</v>
          </cell>
        </row>
        <row r="7">
          <cell r="B7" t="str">
            <v>Less: Excise</v>
          </cell>
          <cell r="D7">
            <v>432.83800000000002</v>
          </cell>
          <cell r="E7">
            <v>625.20000000000005</v>
          </cell>
          <cell r="F7">
            <v>581.26499999999999</v>
          </cell>
          <cell r="G7">
            <v>588.36300000000006</v>
          </cell>
          <cell r="H7">
            <v>619.58900000000006</v>
          </cell>
          <cell r="I7">
            <v>636.37599999999998</v>
          </cell>
          <cell r="J7">
            <v>379.41199999999998</v>
          </cell>
          <cell r="K7">
            <v>411.88799999999998</v>
          </cell>
          <cell r="L7">
            <v>462.2</v>
          </cell>
          <cell r="M7">
            <v>473.48700000000002</v>
          </cell>
          <cell r="N7">
            <v>443.404</v>
          </cell>
          <cell r="O7">
            <v>287.01299999999998</v>
          </cell>
          <cell r="P7">
            <v>499.68700000000001</v>
          </cell>
          <cell r="Q7">
            <v>1324.8</v>
          </cell>
          <cell r="R7">
            <v>936.87400000000002</v>
          </cell>
          <cell r="S7">
            <v>393.50099999999998</v>
          </cell>
          <cell r="T7">
            <v>628.80265094008064</v>
          </cell>
          <cell r="U7">
            <v>711.1623537951964</v>
          </cell>
          <cell r="V7">
            <v>826.55879595005536</v>
          </cell>
        </row>
        <row r="8">
          <cell r="B8" t="str">
            <v>Excise as % of sales</v>
          </cell>
          <cell r="D8">
            <v>8.9793037750425492E-2</v>
          </cell>
          <cell r="E8">
            <v>9.9185778675787359E-2</v>
          </cell>
          <cell r="F8">
            <v>8.3406920852354405E-2</v>
          </cell>
          <cell r="G8">
            <v>8.1177747399361691E-2</v>
          </cell>
          <cell r="H8">
            <v>7.7652813071972762E-2</v>
          </cell>
          <cell r="I8">
            <v>6.6391194718299906E-2</v>
          </cell>
          <cell r="J8">
            <v>3.3438363253582036E-2</v>
          </cell>
          <cell r="K8">
            <v>2.7804460967245405E-2</v>
          </cell>
          <cell r="L8">
            <v>2.1633917789240144E-2</v>
          </cell>
          <cell r="M8">
            <v>1.5569628269933668E-2</v>
          </cell>
          <cell r="N8">
            <v>1.152382318435604E-2</v>
          </cell>
          <cell r="O8">
            <v>6.1026045884830134E-3</v>
          </cell>
          <cell r="P8">
            <v>7.6045861732821178E-3</v>
          </cell>
          <cell r="Q8">
            <v>1.4767814902919006E-2</v>
          </cell>
          <cell r="R8">
            <v>9.1793172612734692E-3</v>
          </cell>
          <cell r="S8">
            <v>3.5919290845645578E-3</v>
          </cell>
          <cell r="T8">
            <v>5.0000000000000001E-3</v>
          </cell>
          <cell r="U8">
            <v>5.0000000000000001E-3</v>
          </cell>
          <cell r="V8">
            <v>5.0000000000000001E-3</v>
          </cell>
        </row>
        <row r="9">
          <cell r="B9" t="str">
            <v>Net Sales</v>
          </cell>
          <cell r="D9">
            <v>4387.558</v>
          </cell>
          <cell r="E9">
            <v>5678.1230000000005</v>
          </cell>
          <cell r="F9">
            <v>6387.7609999999995</v>
          </cell>
          <cell r="G9">
            <v>6659.473</v>
          </cell>
          <cell r="H9">
            <v>7359.375</v>
          </cell>
          <cell r="I9">
            <v>8948.8709999999992</v>
          </cell>
          <cell r="J9">
            <v>10967.196</v>
          </cell>
          <cell r="K9">
            <v>14401.849999999999</v>
          </cell>
          <cell r="L9">
            <v>20902.399999999998</v>
          </cell>
          <cell r="M9">
            <v>29937.450999999997</v>
          </cell>
          <cell r="N9">
            <v>38033.756999999998</v>
          </cell>
          <cell r="O9">
            <v>46744.217000000004</v>
          </cell>
          <cell r="P9">
            <v>65208.951000000008</v>
          </cell>
          <cell r="Q9">
            <v>88383.8</v>
          </cell>
          <cell r="R9">
            <v>101126.708</v>
          </cell>
          <cell r="S9">
            <v>109157.93799999999</v>
          </cell>
          <cell r="T9">
            <v>125131.72753707605</v>
          </cell>
          <cell r="U9">
            <v>141521.30840524539</v>
          </cell>
          <cell r="V9">
            <v>164485.20039406256</v>
          </cell>
          <cell r="AO9">
            <v>0.1465148757030128</v>
          </cell>
          <cell r="BJ9">
            <v>58895.472626315626</v>
          </cell>
        </row>
        <row r="10">
          <cell r="B10" t="str">
            <v>Growth yoy</v>
          </cell>
          <cell r="E10">
            <v>0.29414198057324836</v>
          </cell>
          <cell r="F10">
            <v>0.12497756741092059</v>
          </cell>
          <cell r="G10">
            <v>4.2536344111810065E-2</v>
          </cell>
          <cell r="H10">
            <v>0.10509870675952881</v>
          </cell>
          <cell r="I10">
            <v>0.21598247133757953</v>
          </cell>
          <cell r="J10">
            <v>0.22553962393691918</v>
          </cell>
          <cell r="K10">
            <v>0.31317521816880078</v>
          </cell>
          <cell r="L10">
            <v>0.45136909494266364</v>
          </cell>
          <cell r="M10">
            <v>0.43224945460808328</v>
          </cell>
          <cell r="N10">
            <v>0.2704407265668678</v>
          </cell>
          <cell r="O10">
            <v>0.22901918419471445</v>
          </cell>
          <cell r="P10">
            <v>0.39501643593687752</v>
          </cell>
          <cell r="Q10">
            <v>0.35539367900581609</v>
          </cell>
          <cell r="R10">
            <v>0.14417696455685314</v>
          </cell>
          <cell r="S10">
            <v>7.9417496711155611E-2</v>
          </cell>
          <cell r="T10">
            <v>0.14633649031622475</v>
          </cell>
          <cell r="U10">
            <v>0.13097861901821162</v>
          </cell>
          <cell r="V10">
            <v>0.16226455399253514</v>
          </cell>
          <cell r="BJ10">
            <v>0.10732450376601732</v>
          </cell>
        </row>
        <row r="11">
          <cell r="B11" t="str">
            <v>Gross Margin</v>
          </cell>
          <cell r="D11">
            <v>0.50068375164499246</v>
          </cell>
          <cell r="E11">
            <v>0.47015448591022074</v>
          </cell>
          <cell r="F11">
            <v>0.40808101618078696</v>
          </cell>
          <cell r="G11">
            <v>0.40389036790148403</v>
          </cell>
          <cell r="H11">
            <v>0.37080561868365169</v>
          </cell>
          <cell r="I11">
            <v>0.38944868017429229</v>
          </cell>
          <cell r="J11">
            <v>0.42328212243129426</v>
          </cell>
          <cell r="K11">
            <v>0.41968198530049949</v>
          </cell>
          <cell r="L11">
            <v>0.40416301477342303</v>
          </cell>
          <cell r="M11">
            <v>0.3709458096482563</v>
          </cell>
          <cell r="N11">
            <v>0.36690453693543873</v>
          </cell>
          <cell r="O11">
            <v>0.3473737082813903</v>
          </cell>
          <cell r="P11">
            <v>0.39761835763927578</v>
          </cell>
          <cell r="Q11">
            <v>0.38075530809944813</v>
          </cell>
          <cell r="R11">
            <v>0.40474488697881866</v>
          </cell>
          <cell r="S11">
            <v>0.40017316010494819</v>
          </cell>
          <cell r="T11">
            <v>0.40679599969847191</v>
          </cell>
          <cell r="U11">
            <v>0.40885638502323507</v>
          </cell>
          <cell r="V11">
            <v>0.41038779780103024</v>
          </cell>
        </row>
        <row r="13">
          <cell r="B13" t="str">
            <v>Expenditure</v>
          </cell>
        </row>
        <row r="14">
          <cell r="B14" t="str">
            <v>Operating exp</v>
          </cell>
          <cell r="D14">
            <v>2731.7670000000003</v>
          </cell>
          <cell r="E14">
            <v>3754.5409999999997</v>
          </cell>
          <cell r="F14">
            <v>4535.3580000000002</v>
          </cell>
          <cell r="G14">
            <v>4753.8119999999999</v>
          </cell>
          <cell r="H14">
            <v>5449.4444000000012</v>
          </cell>
          <cell r="I14">
            <v>6533.9620000000004</v>
          </cell>
          <cell r="J14">
            <v>7694.0730000000003</v>
          </cell>
          <cell r="K14">
            <v>10282.759</v>
          </cell>
          <cell r="L14">
            <v>15431.171</v>
          </cell>
          <cell r="M14">
            <v>23272.733999999997</v>
          </cell>
          <cell r="N14">
            <v>29908.691999999995</v>
          </cell>
          <cell r="O14">
            <v>37372.983999999997</v>
          </cell>
          <cell r="P14">
            <v>51027.798000000003</v>
          </cell>
          <cell r="Q14">
            <v>70163.460999999996</v>
          </cell>
          <cell r="R14">
            <v>80592.39499999999</v>
          </cell>
          <cell r="S14">
            <v>86734.888999999996</v>
          </cell>
          <cell r="T14">
            <v>98879.591664438369</v>
          </cell>
          <cell r="U14">
            <v>111397.59429434649</v>
          </cell>
          <cell r="V14">
            <v>129057.09531032426</v>
          </cell>
        </row>
        <row r="15">
          <cell r="B15" t="str">
            <v>Growth yoy</v>
          </cell>
          <cell r="E15">
            <v>0.37440015931080484</v>
          </cell>
          <cell r="F15">
            <v>0.20796603366430166</v>
          </cell>
          <cell r="G15">
            <v>4.8166870178715682E-2</v>
          </cell>
          <cell r="H15">
            <v>0.146331491443078</v>
          </cell>
          <cell r="I15">
            <v>0.19901434355399594</v>
          </cell>
          <cell r="J15">
            <v>0.17755092545686679</v>
          </cell>
          <cell r="K15">
            <v>0.33645196763794671</v>
          </cell>
          <cell r="L15">
            <v>0.50068391177893012</v>
          </cell>
          <cell r="M15">
            <v>0.50816383280309685</v>
          </cell>
          <cell r="N15">
            <v>0.28513873788958355</v>
          </cell>
          <cell r="O15">
            <v>0.2495693225233655</v>
          </cell>
          <cell r="P15">
            <v>0.3653659017433557</v>
          </cell>
          <cell r="Q15">
            <v>0.37500467882231558</v>
          </cell>
          <cell r="R15">
            <v>0.14863767909054526</v>
          </cell>
          <cell r="S15">
            <v>7.6216794401010146E-2</v>
          </cell>
          <cell r="T15">
            <v>0.14002096278048359</v>
          </cell>
          <cell r="U15">
            <v>0.12659844583895241</v>
          </cell>
          <cell r="V15">
            <v>0.1585267718557366</v>
          </cell>
        </row>
        <row r="16">
          <cell r="B16" t="str">
            <v>as % of sales</v>
          </cell>
          <cell r="D16">
            <v>0.6226167266620749</v>
          </cell>
          <cell r="E16">
            <v>0.66122924776374159</v>
          </cell>
          <cell r="F16">
            <v>0.71000746583975205</v>
          </cell>
          <cell r="G16">
            <v>0.71384207128702226</v>
          </cell>
          <cell r="H16">
            <v>0.74047652144373688</v>
          </cell>
          <cell r="I16">
            <v>0.73014372427538632</v>
          </cell>
          <cell r="J16">
            <v>0.70155334143750148</v>
          </cell>
          <cell r="K16">
            <v>0.71398875838867926</v>
          </cell>
          <cell r="L16">
            <v>0.73824876569197806</v>
          </cell>
          <cell r="M16">
            <v>0.7773786084860731</v>
          </cell>
          <cell r="N16">
            <v>0.78637227450341018</v>
          </cell>
          <cell r="O16">
            <v>0.79952101882463866</v>
          </cell>
          <cell r="P16">
            <v>0.78252750914517855</v>
          </cell>
          <cell r="Q16">
            <v>0.79384978921476557</v>
          </cell>
          <cell r="R16">
            <v>0.79694471019465984</v>
          </cell>
          <cell r="S16">
            <v>0.79458159973670439</v>
          </cell>
          <cell r="T16">
            <v>0.79020400030152804</v>
          </cell>
          <cell r="U16">
            <v>0.78714361497676499</v>
          </cell>
          <cell r="V16">
            <v>0.78461220219896977</v>
          </cell>
        </row>
        <row r="18">
          <cell r="B18" t="str">
            <v>Other exp</v>
          </cell>
          <cell r="D18">
            <v>770.17599999999993</v>
          </cell>
          <cell r="E18">
            <v>1126.4910000000004</v>
          </cell>
          <cell r="F18">
            <v>1025.3650000000002</v>
          </cell>
          <cell r="G18">
            <v>1051.0500000000002</v>
          </cell>
          <cell r="H18">
            <v>1191.3035999999986</v>
          </cell>
          <cell r="I18">
            <v>1454.5379999999996</v>
          </cell>
          <cell r="J18">
            <v>2121.4519999999998</v>
          </cell>
          <cell r="K18">
            <v>2579.5660000000007</v>
          </cell>
          <cell r="L18">
            <v>3486.7580000000003</v>
          </cell>
          <cell r="M18">
            <v>4304.6270000000022</v>
          </cell>
          <cell r="N18">
            <v>4970.9200000000037</v>
          </cell>
          <cell r="O18">
            <v>5588.6790000000055</v>
          </cell>
          <cell r="P18">
            <v>7643.8279999999995</v>
          </cell>
          <cell r="Q18">
            <v>9868.3679999999986</v>
          </cell>
          <cell r="R18">
            <v>10428.053</v>
          </cell>
          <cell r="S18">
            <v>11938.619000000001</v>
          </cell>
          <cell r="T18">
            <v>14041.023882907659</v>
          </cell>
          <cell r="U18">
            <v>15774.6353371491</v>
          </cell>
          <cell r="V18">
            <v>18307.562092681408</v>
          </cell>
        </row>
        <row r="19">
          <cell r="B19" t="str">
            <v>Growth yoy</v>
          </cell>
          <cell r="E19">
            <v>0.46264100673092967</v>
          </cell>
          <cell r="F19">
            <v>-8.9770801542134127E-2</v>
          </cell>
          <cell r="G19">
            <v>2.5049616478034498E-2</v>
          </cell>
          <cell r="H19">
            <v>0.13344141572712842</v>
          </cell>
          <cell r="I19">
            <v>0.22096332118865525</v>
          </cell>
          <cell r="J19">
            <v>0.45850572484184005</v>
          </cell>
          <cell r="K19">
            <v>0.21594360843422389</v>
          </cell>
          <cell r="L19">
            <v>0.35168396544224856</v>
          </cell>
          <cell r="M19">
            <v>0.23456431447206882</v>
          </cell>
          <cell r="N19">
            <v>0.15478530427839643</v>
          </cell>
          <cell r="O19">
            <v>0.12427458096288047</v>
          </cell>
          <cell r="P19">
            <v>0.36773430715916811</v>
          </cell>
          <cell r="Q19">
            <v>0.29102434016045353</v>
          </cell>
          <cell r="R19">
            <v>5.6715051566784025E-2</v>
          </cell>
          <cell r="S19">
            <v>0.14485599564942753</v>
          </cell>
          <cell r="T19">
            <v>0.17610117911524426</v>
          </cell>
          <cell r="U19">
            <v>0.12346759529066764</v>
          </cell>
          <cell r="V19">
            <v>0.16056959171457308</v>
          </cell>
        </row>
        <row r="20">
          <cell r="B20" t="str">
            <v>as % of sales</v>
          </cell>
          <cell r="D20">
            <v>0.17553636897791436</v>
          </cell>
          <cell r="E20">
            <v>0.1983914402699625</v>
          </cell>
          <cell r="F20">
            <v>0.16052025114903334</v>
          </cell>
          <cell r="G20">
            <v>0.1578278040920055</v>
          </cell>
          <cell r="H20">
            <v>0.16187564840764312</v>
          </cell>
          <cell r="I20">
            <v>0.16253871577766621</v>
          </cell>
          <cell r="J20">
            <v>0.19343613445041011</v>
          </cell>
          <cell r="K20">
            <v>0.17911351666626169</v>
          </cell>
          <cell r="L20">
            <v>0.16681137094304962</v>
          </cell>
          <cell r="M20">
            <v>0.1437873585162612</v>
          </cell>
          <cell r="N20">
            <v>0.13069758004711457</v>
          </cell>
          <cell r="O20">
            <v>0.11955872530713275</v>
          </cell>
          <cell r="P20">
            <v>0.11722053311362114</v>
          </cell>
          <cell r="Q20">
            <v>0.11165358357527057</v>
          </cell>
          <cell r="R20">
            <v>0.10311868354302604</v>
          </cell>
          <cell r="S20">
            <v>0.10937014035571102</v>
          </cell>
          <cell r="T20">
            <v>0.11220994194895421</v>
          </cell>
          <cell r="U20">
            <v>0.11146473640547845</v>
          </cell>
          <cell r="V20">
            <v>0.11130218432309645</v>
          </cell>
        </row>
        <row r="22">
          <cell r="B22" t="str">
            <v>EBITDA</v>
          </cell>
          <cell r="D22">
            <v>885.61499999999978</v>
          </cell>
          <cell r="E22">
            <v>797.09100000000035</v>
          </cell>
          <cell r="F22">
            <v>827.0379999999991</v>
          </cell>
          <cell r="G22">
            <v>854.61099999999988</v>
          </cell>
          <cell r="H22">
            <v>718.62700000000018</v>
          </cell>
          <cell r="I22">
            <v>960.37099999999919</v>
          </cell>
          <cell r="J22">
            <v>1151.6709999999998</v>
          </cell>
          <cell r="K22">
            <v>1539.5249999999978</v>
          </cell>
          <cell r="L22">
            <v>1984.4709999999973</v>
          </cell>
          <cell r="M22">
            <v>2360.0899999999983</v>
          </cell>
          <cell r="N22">
            <v>3154.1449999999986</v>
          </cell>
          <cell r="O22">
            <v>3782.5540000000019</v>
          </cell>
          <cell r="P22">
            <v>6537.3250000000062</v>
          </cell>
          <cell r="Q22">
            <v>8351.9710000000086</v>
          </cell>
          <cell r="R22">
            <v>10106.260000000009</v>
          </cell>
          <cell r="S22">
            <v>10484.429999999998</v>
          </cell>
          <cell r="T22">
            <v>12211.11198973002</v>
          </cell>
          <cell r="U22">
            <v>14349.078773749801</v>
          </cell>
          <cell r="V22">
            <v>17120.542991056886</v>
          </cell>
          <cell r="AO22">
            <v>0.18408031227663813</v>
          </cell>
          <cell r="BI22">
            <v>0.30050968894875973</v>
          </cell>
          <cell r="BJ22">
            <v>4919.2481259718897</v>
          </cell>
        </row>
        <row r="23">
          <cell r="B23" t="str">
            <v>Growth yoy</v>
          </cell>
          <cell r="E23">
            <v>-9.9957656543757101E-2</v>
          </cell>
          <cell r="F23">
            <v>3.7570365240604531E-2</v>
          </cell>
          <cell r="G23">
            <v>3.3339459613706657E-2</v>
          </cell>
          <cell r="H23">
            <v>-0.1591180080761887</v>
          </cell>
          <cell r="I23">
            <v>0.33639704603361542</v>
          </cell>
          <cell r="J23">
            <v>0.19919385320881289</v>
          </cell>
          <cell r="K23">
            <v>0.33677499910998709</v>
          </cell>
          <cell r="L23">
            <v>0.28901511829947557</v>
          </cell>
          <cell r="M23">
            <v>0.1892791580224662</v>
          </cell>
          <cell r="N23">
            <v>0.33645115228656564</v>
          </cell>
          <cell r="O23">
            <v>0.19923275562791298</v>
          </cell>
          <cell r="P23">
            <v>0.72828332391289141</v>
          </cell>
          <cell r="Q23">
            <v>0.2775823444604637</v>
          </cell>
          <cell r="R23">
            <v>0.21004491035708805</v>
          </cell>
          <cell r="S23">
            <v>3.7419381650579897E-2</v>
          </cell>
          <cell r="T23">
            <v>0.16469011569823255</v>
          </cell>
          <cell r="U23">
            <v>0.1750837094785378</v>
          </cell>
          <cell r="V23">
            <v>0.19314579430542955</v>
          </cell>
          <cell r="BJ23">
            <v>0.27328401406109615</v>
          </cell>
        </row>
        <row r="24">
          <cell r="B24" t="str">
            <v>as % of sales</v>
          </cell>
          <cell r="D24">
            <v>0.20184690436001068</v>
          </cell>
          <cell r="E24">
            <v>0.14037931196629597</v>
          </cell>
          <cell r="F24">
            <v>0.12947228301121461</v>
          </cell>
          <cell r="G24">
            <v>0.12833012462097224</v>
          </cell>
          <cell r="H24">
            <v>9.7647830148619982E-2</v>
          </cell>
          <cell r="I24">
            <v>0.10731755994694742</v>
          </cell>
          <cell r="J24">
            <v>0.10501052411208843</v>
          </cell>
          <cell r="K24">
            <v>0.106897724945059</v>
          </cell>
          <cell r="L24">
            <v>9.4939863364972329E-2</v>
          </cell>
          <cell r="M24">
            <v>7.8834032997665657E-2</v>
          </cell>
          <cell r="N24">
            <v>8.2930145449475287E-2</v>
          </cell>
          <cell r="O24">
            <v>8.092025586822861E-2</v>
          </cell>
          <cell r="P24">
            <v>0.10025195774120037</v>
          </cell>
          <cell r="Q24">
            <v>9.4496627209963907E-2</v>
          </cell>
          <cell r="R24">
            <v>9.9936606262314098E-2</v>
          </cell>
          <cell r="S24">
            <v>9.6048259907584546E-2</v>
          </cell>
          <cell r="T24">
            <v>9.7586057749517716E-2</v>
          </cell>
          <cell r="U24">
            <v>0.10139164861775658</v>
          </cell>
          <cell r="V24">
            <v>0.10408561347793384</v>
          </cell>
          <cell r="AO24">
            <v>8.0373535703492927E-3</v>
          </cell>
        </row>
        <row r="25">
          <cell r="B25" t="str">
            <v>Depreciation</v>
          </cell>
          <cell r="D25">
            <v>201.41200000000001</v>
          </cell>
          <cell r="E25">
            <v>204.042</v>
          </cell>
          <cell r="F25">
            <v>209.28</v>
          </cell>
          <cell r="G25">
            <v>232.79900000000001</v>
          </cell>
          <cell r="H25">
            <v>211.37799999999999</v>
          </cell>
          <cell r="I25">
            <v>214.738</v>
          </cell>
          <cell r="J25">
            <v>196.126</v>
          </cell>
          <cell r="K25">
            <v>196.64400000000001</v>
          </cell>
          <cell r="L25">
            <v>255.9</v>
          </cell>
          <cell r="M25">
            <v>297.27699999999999</v>
          </cell>
          <cell r="N25">
            <v>238.60599999999999</v>
          </cell>
          <cell r="O25">
            <v>360.40100000000007</v>
          </cell>
          <cell r="P25">
            <v>344.82499999999999</v>
          </cell>
          <cell r="Q25">
            <v>448.96199999999999</v>
          </cell>
          <cell r="R25">
            <v>544.9</v>
          </cell>
          <cell r="S25">
            <v>655.9</v>
          </cell>
          <cell r="T25">
            <v>912.16811000000007</v>
          </cell>
          <cell r="U25">
            <v>1007.075191</v>
          </cell>
          <cell r="V25">
            <v>1089.982272</v>
          </cell>
        </row>
        <row r="26">
          <cell r="BJ26">
            <v>-4.3287893207843653E-2</v>
          </cell>
        </row>
        <row r="27">
          <cell r="B27" t="str">
            <v>EBIT</v>
          </cell>
          <cell r="D27">
            <v>684.20299999999975</v>
          </cell>
          <cell r="E27">
            <v>593.04900000000032</v>
          </cell>
          <cell r="F27">
            <v>617.75799999999913</v>
          </cell>
          <cell r="G27">
            <v>621.8119999999999</v>
          </cell>
          <cell r="H27">
            <v>507.24900000000019</v>
          </cell>
          <cell r="I27">
            <v>745.63299999999913</v>
          </cell>
          <cell r="J27">
            <v>955.54499999999985</v>
          </cell>
          <cell r="K27">
            <v>1342.8809999999978</v>
          </cell>
          <cell r="L27">
            <v>1728.5709999999972</v>
          </cell>
          <cell r="M27">
            <v>2062.8129999999983</v>
          </cell>
          <cell r="N27">
            <v>2915.5389999999989</v>
          </cell>
          <cell r="O27">
            <v>3422.1530000000021</v>
          </cell>
          <cell r="P27">
            <v>6192.5000000000064</v>
          </cell>
          <cell r="Q27">
            <v>7903.0090000000091</v>
          </cell>
          <cell r="R27">
            <v>9561.3600000000097</v>
          </cell>
          <cell r="S27">
            <v>9828.5299999999988</v>
          </cell>
          <cell r="T27">
            <v>11298.943879730019</v>
          </cell>
          <cell r="U27">
            <v>13342.003582749801</v>
          </cell>
          <cell r="V27">
            <v>16030.560719056886</v>
          </cell>
          <cell r="BI27">
            <v>3380.7830000000008</v>
          </cell>
          <cell r="BJ27">
            <v>41.370000000001255</v>
          </cell>
        </row>
        <row r="28">
          <cell r="B28" t="str">
            <v xml:space="preserve">EBIT Margin </v>
          </cell>
          <cell r="D28">
            <v>0.15594164225293428</v>
          </cell>
          <cell r="E28">
            <v>0.10444454972180071</v>
          </cell>
          <cell r="F28">
            <v>9.6709629555645424E-2</v>
          </cell>
          <cell r="G28">
            <v>9.3372553654020363E-2</v>
          </cell>
          <cell r="H28">
            <v>6.892555414012741E-2</v>
          </cell>
          <cell r="I28">
            <v>8.3321460327230021E-2</v>
          </cell>
          <cell r="J28">
            <v>8.7127557490538132E-2</v>
          </cell>
          <cell r="K28">
            <v>9.3243645781618187E-2</v>
          </cell>
          <cell r="L28">
            <v>8.2697250076546103E-2</v>
          </cell>
          <cell r="M28">
            <v>6.8904096076850316E-2</v>
          </cell>
          <cell r="N28">
            <v>7.6656613229137444E-2</v>
          </cell>
          <cell r="O28">
            <v>7.3210189829471348E-2</v>
          </cell>
          <cell r="P28">
            <v>9.4963956712016503E-2</v>
          </cell>
          <cell r="Q28">
            <v>8.9416940661071476E-2</v>
          </cell>
          <cell r="R28">
            <v>9.454831655352619E-2</v>
          </cell>
          <cell r="S28">
            <v>9.0039535191659623E-2</v>
          </cell>
          <cell r="T28">
            <v>9.0296394864221668E-2</v>
          </cell>
          <cell r="U28">
            <v>9.4275581063348116E-2</v>
          </cell>
          <cell r="V28">
            <v>9.7458985250052588E-2</v>
          </cell>
        </row>
        <row r="29">
          <cell r="B29" t="str">
            <v>Interest</v>
          </cell>
          <cell r="D29">
            <v>519.22699999999998</v>
          </cell>
          <cell r="E29">
            <v>508.83199999999999</v>
          </cell>
          <cell r="F29">
            <v>478.40199999999999</v>
          </cell>
          <cell r="G29">
            <v>462.66399999999999</v>
          </cell>
          <cell r="H29">
            <v>413.46699999999998</v>
          </cell>
          <cell r="I29">
            <v>376.21800000000002</v>
          </cell>
          <cell r="J29">
            <v>309.17399999999998</v>
          </cell>
          <cell r="K29">
            <v>248.357</v>
          </cell>
          <cell r="L29">
            <v>204.2</v>
          </cell>
          <cell r="M29">
            <v>201.399</v>
          </cell>
          <cell r="N29">
            <v>227.739</v>
          </cell>
          <cell r="O29">
            <v>254.18799999999999</v>
          </cell>
          <cell r="P29">
            <v>345.173</v>
          </cell>
          <cell r="Q29">
            <v>437.15300000000002</v>
          </cell>
          <cell r="R29">
            <v>506.4</v>
          </cell>
          <cell r="S29">
            <v>871.10799999999995</v>
          </cell>
          <cell r="T29">
            <v>685.33145500000001</v>
          </cell>
          <cell r="U29">
            <v>600</v>
          </cell>
          <cell r="V29">
            <v>700</v>
          </cell>
        </row>
        <row r="30">
          <cell r="B30" t="str">
            <v>Int income on L&amp;A</v>
          </cell>
          <cell r="G30">
            <v>60.8</v>
          </cell>
          <cell r="H30">
            <v>93.649000000000001</v>
          </cell>
          <cell r="I30">
            <v>74.494</v>
          </cell>
          <cell r="J30">
            <v>64.081000000000003</v>
          </cell>
          <cell r="K30">
            <v>47.293999999999997</v>
          </cell>
          <cell r="L30">
            <v>45.305</v>
          </cell>
        </row>
        <row r="31">
          <cell r="B31" t="str">
            <v>Int expense</v>
          </cell>
          <cell r="G31">
            <v>-523.46399999999994</v>
          </cell>
          <cell r="H31">
            <v>-507.11599999999999</v>
          </cell>
          <cell r="I31">
            <v>-450.71199999999999</v>
          </cell>
          <cell r="J31">
            <v>-373.255</v>
          </cell>
          <cell r="K31">
            <v>-295.65100000000001</v>
          </cell>
          <cell r="L31">
            <v>-249.505</v>
          </cell>
        </row>
        <row r="32">
          <cell r="B32" t="str">
            <v>Effective Interest Cost - as a % of Jewellery Sales</v>
          </cell>
          <cell r="F32">
            <v>0.11500983914195902</v>
          </cell>
          <cell r="G32">
            <v>0.10693672814716487</v>
          </cell>
          <cell r="H32">
            <v>9.0836042795868752E-2</v>
          </cell>
          <cell r="I32">
            <v>8.6112859900828453E-2</v>
          </cell>
          <cell r="J32">
            <v>8.5300650761852392E-2</v>
          </cell>
          <cell r="K32">
            <v>8.4746864479985057E-2</v>
          </cell>
          <cell r="L32">
            <v>7.93115816853944E-2</v>
          </cell>
          <cell r="M32">
            <v>7.9777619771004615E-2</v>
          </cell>
          <cell r="N32">
            <v>0.10511868484288442</v>
          </cell>
          <cell r="O32">
            <v>0.20482885467302991</v>
          </cell>
          <cell r="P32">
            <v>6.8868997608350956E-3</v>
          </cell>
          <cell r="Q32">
            <v>6.2541407557001744E-3</v>
          </cell>
          <cell r="R32">
            <v>6.3044954002767573E-3</v>
          </cell>
          <cell r="S32">
            <v>1.009696661672823E-2</v>
          </cell>
        </row>
        <row r="33">
          <cell r="B33" t="str">
            <v>Effective Interest Cost</v>
          </cell>
          <cell r="D33">
            <v>164.97599999999977</v>
          </cell>
          <cell r="E33">
            <v>84.217000000000326</v>
          </cell>
          <cell r="F33">
            <v>0.11500983914195902</v>
          </cell>
          <cell r="G33">
            <v>0.10693672814716487</v>
          </cell>
          <cell r="H33">
            <v>9.0836042795868752E-2</v>
          </cell>
          <cell r="I33">
            <v>8.6112859900828453E-2</v>
          </cell>
          <cell r="J33">
            <v>8.5300650761852392E-2</v>
          </cell>
          <cell r="K33">
            <v>8.4746864479985057E-2</v>
          </cell>
          <cell r="L33">
            <v>7.93115816853944E-2</v>
          </cell>
          <cell r="M33">
            <v>7.9777619771004615E-2</v>
          </cell>
          <cell r="N33">
            <v>0.10511868484288442</v>
          </cell>
          <cell r="O33">
            <v>0.20482885467302991</v>
          </cell>
          <cell r="P33">
            <v>0.49138548947004657</v>
          </cell>
          <cell r="Q33">
            <v>1.1065707805554714</v>
          </cell>
          <cell r="R33">
            <v>8.9540363006250487</v>
          </cell>
          <cell r="S33">
            <v>0.21608282958499256</v>
          </cell>
          <cell r="T33">
            <v>8.5000000000000006E-2</v>
          </cell>
          <cell r="U33">
            <v>8.5000000000000006E-2</v>
          </cell>
          <cell r="V33">
            <v>8.5000000000000006E-2</v>
          </cell>
        </row>
        <row r="34">
          <cell r="B34" t="str">
            <v>Growth yoy</v>
          </cell>
          <cell r="D34">
            <v>164.97599999999977</v>
          </cell>
          <cell r="E34">
            <v>84.217000000000326</v>
          </cell>
          <cell r="F34">
            <v>139.35599999999914</v>
          </cell>
          <cell r="G34">
            <v>159.14799999999991</v>
          </cell>
          <cell r="H34">
            <v>93.78200000000021</v>
          </cell>
          <cell r="I34">
            <v>369.41499999999911</v>
          </cell>
          <cell r="J34">
            <v>646.37099999999987</v>
          </cell>
          <cell r="K34">
            <v>1094.5239999999978</v>
          </cell>
          <cell r="L34">
            <v>1524.3709999999971</v>
          </cell>
          <cell r="M34">
            <v>1861.4139999999984</v>
          </cell>
          <cell r="N34">
            <v>2687.7999999999988</v>
          </cell>
          <cell r="O34">
            <v>3167.965000000002</v>
          </cell>
          <cell r="P34">
            <v>5847.3270000000066</v>
          </cell>
          <cell r="Q34">
            <v>7465.8560000000089</v>
          </cell>
          <cell r="R34">
            <v>9054.96000000001</v>
          </cell>
          <cell r="S34">
            <v>8957.4219999999987</v>
          </cell>
          <cell r="T34">
            <v>10613.612424730019</v>
          </cell>
          <cell r="U34">
            <v>12742.003582749801</v>
          </cell>
          <cell r="V34">
            <v>15330.560719056886</v>
          </cell>
        </row>
        <row r="35">
          <cell r="B35" t="str">
            <v>Growth yoy</v>
          </cell>
          <cell r="D35">
            <v>3.7600870461427467E-2</v>
          </cell>
          <cell r="E35">
            <v>-0.48951968771214938</v>
          </cell>
          <cell r="F35">
            <v>0.65472529299308446</v>
          </cell>
          <cell r="G35">
            <v>0.14202474238641249</v>
          </cell>
          <cell r="H35">
            <v>-0.41072460854047643</v>
          </cell>
          <cell r="I35">
            <v>2.9390821266340907</v>
          </cell>
          <cell r="J35">
            <v>0.74971509007485193</v>
          </cell>
          <cell r="K35">
            <v>0.69333710825516315</v>
          </cell>
          <cell r="L35">
            <v>0.39272505673699265</v>
          </cell>
          <cell r="M35">
            <v>0.22110299920426324</v>
          </cell>
          <cell r="N35">
            <v>0.44395604631747765</v>
          </cell>
          <cell r="O35">
            <v>0.17864610462088071</v>
          </cell>
          <cell r="P35">
            <v>0.8457675510935263</v>
          </cell>
          <cell r="Q35">
            <v>0.27679809937087496</v>
          </cell>
          <cell r="R35">
            <v>0.21284953794983452</v>
          </cell>
          <cell r="S35">
            <v>-1.0771775910662362E-2</v>
          </cell>
          <cell r="T35">
            <v>0.18489588016842573</v>
          </cell>
          <cell r="U35">
            <v>0.20053409459917426</v>
          </cell>
          <cell r="V35">
            <v>0.20315149964417589</v>
          </cell>
        </row>
        <row r="36">
          <cell r="B36" t="str">
            <v>Other Income</v>
          </cell>
          <cell r="D36">
            <v>24.148999999999997</v>
          </cell>
          <cell r="E36">
            <v>26.397000000000002</v>
          </cell>
          <cell r="F36">
            <v>19.720000000000002</v>
          </cell>
          <cell r="G36">
            <v>22.433999999999997</v>
          </cell>
          <cell r="H36">
            <v>103.997</v>
          </cell>
          <cell r="I36">
            <v>20.878</v>
          </cell>
          <cell r="J36">
            <v>27.262999999999998</v>
          </cell>
          <cell r="K36">
            <v>24.294000000000004</v>
          </cell>
          <cell r="L36">
            <v>32.200000000000003</v>
          </cell>
          <cell r="M36">
            <v>17.725999999999999</v>
          </cell>
          <cell r="N36">
            <v>52.604999999999997</v>
          </cell>
          <cell r="O36">
            <v>118.58499999999999</v>
          </cell>
          <cell r="P36">
            <v>560.76300000000003</v>
          </cell>
          <cell r="Q36">
            <v>725.98410000000001</v>
          </cell>
          <cell r="R36">
            <v>833.45191499999999</v>
          </cell>
          <cell r="S36">
            <v>957.03990224999995</v>
          </cell>
        </row>
        <row r="37">
          <cell r="B37" t="str">
            <v>Other Income</v>
          </cell>
          <cell r="D37">
            <v>24.148999999999997</v>
          </cell>
          <cell r="E37">
            <v>26.397000000000002</v>
          </cell>
          <cell r="F37">
            <v>19.720000000000002</v>
          </cell>
          <cell r="G37">
            <v>22.433999999999997</v>
          </cell>
          <cell r="H37">
            <v>103.997</v>
          </cell>
          <cell r="I37">
            <v>20.878</v>
          </cell>
          <cell r="J37">
            <v>27.262999999999998</v>
          </cell>
          <cell r="K37">
            <v>24.294000000000004</v>
          </cell>
          <cell r="L37">
            <v>32.200000000000003</v>
          </cell>
          <cell r="M37">
            <v>17.725999999999999</v>
          </cell>
          <cell r="N37">
            <v>52.604999999999997</v>
          </cell>
          <cell r="O37">
            <v>118.58499999999999</v>
          </cell>
          <cell r="P37">
            <v>560.76300000000003</v>
          </cell>
          <cell r="Q37">
            <v>941.14</v>
          </cell>
          <cell r="R37">
            <v>1007.7089999999999</v>
          </cell>
          <cell r="S37">
            <v>1201.857</v>
          </cell>
          <cell r="T37">
            <v>724.08619999999996</v>
          </cell>
          <cell r="U37">
            <v>509.09293999999994</v>
          </cell>
          <cell r="V37">
            <v>609.42312799999991</v>
          </cell>
        </row>
        <row r="38">
          <cell r="B38" t="str">
            <v>Exceptional Items</v>
          </cell>
          <cell r="D38">
            <v>0</v>
          </cell>
          <cell r="E38">
            <v>-103.75</v>
          </cell>
          <cell r="F38">
            <v>-96.603999999999999</v>
          </cell>
          <cell r="G38">
            <v>0</v>
          </cell>
          <cell r="H38">
            <v>100</v>
          </cell>
          <cell r="I38">
            <v>250</v>
          </cell>
          <cell r="J38">
            <v>350</v>
          </cell>
          <cell r="K38">
            <v>250</v>
          </cell>
          <cell r="L38">
            <v>240</v>
          </cell>
          <cell r="M38">
            <v>-143.89200000000002</v>
          </cell>
          <cell r="N38">
            <v>435.76900000000001</v>
          </cell>
          <cell r="O38">
            <v>73.885000000000019</v>
          </cell>
          <cell r="P38">
            <v>418.08100000000002</v>
          </cell>
          <cell r="Q38">
            <v>22.591000000000001</v>
          </cell>
          <cell r="R38">
            <v>0</v>
          </cell>
          <cell r="S38">
            <v>0</v>
          </cell>
          <cell r="T38">
            <v>0</v>
          </cell>
          <cell r="U38">
            <v>0</v>
          </cell>
          <cell r="V38">
            <v>0</v>
          </cell>
        </row>
        <row r="39">
          <cell r="B39" t="str">
            <v>Provision in diminution in value of investments</v>
          </cell>
          <cell r="D39">
            <v>0</v>
          </cell>
          <cell r="E39">
            <v>0</v>
          </cell>
          <cell r="F39">
            <v>0</v>
          </cell>
          <cell r="G39">
            <v>0</v>
          </cell>
          <cell r="H39">
            <v>100</v>
          </cell>
          <cell r="I39">
            <v>100</v>
          </cell>
          <cell r="J39">
            <v>24.4</v>
          </cell>
          <cell r="K39">
            <v>0</v>
          </cell>
          <cell r="L39">
            <v>0</v>
          </cell>
          <cell r="M39">
            <v>0</v>
          </cell>
          <cell r="N39">
            <v>435.76900000000001</v>
          </cell>
          <cell r="O39">
            <v>106.30000000000001</v>
          </cell>
          <cell r="P39">
            <v>0</v>
          </cell>
          <cell r="Q39">
            <v>0</v>
          </cell>
          <cell r="R39">
            <v>0</v>
          </cell>
          <cell r="S39">
            <v>0</v>
          </cell>
          <cell r="T39">
            <v>0</v>
          </cell>
          <cell r="U39">
            <v>0</v>
          </cell>
          <cell r="V39">
            <v>0</v>
          </cell>
        </row>
        <row r="40">
          <cell r="B40" t="str">
            <v>Provision for doubtful loans and advances</v>
          </cell>
          <cell r="E40">
            <v>-103.75</v>
          </cell>
          <cell r="F40">
            <v>0</v>
          </cell>
          <cell r="G40">
            <v>0</v>
          </cell>
          <cell r="H40">
            <v>0</v>
          </cell>
          <cell r="I40">
            <v>150</v>
          </cell>
          <cell r="J40">
            <v>325.60000000000002</v>
          </cell>
          <cell r="K40">
            <v>250</v>
          </cell>
          <cell r="L40">
            <v>240</v>
          </cell>
          <cell r="M40">
            <v>16.521999999999998</v>
          </cell>
          <cell r="N40">
            <v>0</v>
          </cell>
          <cell r="O40">
            <v>0</v>
          </cell>
          <cell r="P40">
            <v>400</v>
          </cell>
          <cell r="Q40">
            <v>0</v>
          </cell>
          <cell r="R40">
            <v>0</v>
          </cell>
          <cell r="S40">
            <v>0</v>
          </cell>
          <cell r="T40">
            <v>0</v>
          </cell>
          <cell r="U40">
            <v>0</v>
          </cell>
          <cell r="V40">
            <v>0</v>
          </cell>
        </row>
        <row r="41">
          <cell r="B41" t="str">
            <v>Profit on sale of investment</v>
          </cell>
          <cell r="E41">
            <v>-103.75</v>
          </cell>
          <cell r="F41">
            <v>-96.603999999999999</v>
          </cell>
          <cell r="G41">
            <v>0</v>
          </cell>
          <cell r="H41">
            <v>0</v>
          </cell>
          <cell r="I41">
            <v>0</v>
          </cell>
          <cell r="J41">
            <v>0</v>
          </cell>
          <cell r="K41">
            <v>0</v>
          </cell>
          <cell r="M41">
            <v>3.2850000000000001</v>
          </cell>
          <cell r="N41">
            <v>0</v>
          </cell>
          <cell r="O41">
            <v>-32.414999999999999</v>
          </cell>
          <cell r="P41">
            <v>18.081</v>
          </cell>
          <cell r="Q41">
            <v>22.591000000000001</v>
          </cell>
          <cell r="R41">
            <v>0</v>
          </cell>
          <cell r="S41">
            <v>0</v>
          </cell>
          <cell r="T41">
            <v>0</v>
          </cell>
          <cell r="U41">
            <v>0</v>
          </cell>
          <cell r="V41">
            <v>0</v>
          </cell>
        </row>
        <row r="42">
          <cell r="B42" t="str">
            <v>Provison Written Back</v>
          </cell>
          <cell r="D42">
            <v>0</v>
          </cell>
          <cell r="E42">
            <v>-20.230565299148328</v>
          </cell>
          <cell r="F42">
            <v>-12.701911438557739</v>
          </cell>
          <cell r="G42">
            <v>0</v>
          </cell>
          <cell r="H42">
            <v>36.452612524161545</v>
          </cell>
          <cell r="I42">
            <v>50.747364444413094</v>
          </cell>
          <cell r="J42">
            <v>80.191976121173937</v>
          </cell>
          <cell r="K42">
            <v>38.161041783204404</v>
          </cell>
          <cell r="L42">
            <v>0</v>
          </cell>
          <cell r="M42">
            <v>-163.69900000000001</v>
          </cell>
          <cell r="N42">
            <v>0</v>
          </cell>
          <cell r="O42">
            <v>0</v>
          </cell>
          <cell r="P42">
            <v>0</v>
          </cell>
          <cell r="Q42">
            <v>0</v>
          </cell>
          <cell r="R42">
            <v>0</v>
          </cell>
          <cell r="S42">
            <v>0</v>
          </cell>
          <cell r="T42">
            <v>0</v>
          </cell>
          <cell r="U42">
            <v>0</v>
          </cell>
          <cell r="V42">
            <v>0</v>
          </cell>
        </row>
        <row r="43">
          <cell r="B43" t="str">
            <v>Tax on exceptional item</v>
          </cell>
          <cell r="D43">
            <v>0</v>
          </cell>
          <cell r="E43">
            <v>-20.230565299148328</v>
          </cell>
          <cell r="F43">
            <v>-12.701911438557739</v>
          </cell>
          <cell r="G43">
            <v>0</v>
          </cell>
          <cell r="H43">
            <v>36.452612524161545</v>
          </cell>
          <cell r="I43">
            <v>50.747364444413094</v>
          </cell>
          <cell r="J43">
            <v>80.191976121173937</v>
          </cell>
          <cell r="K43">
            <v>38.161041783204404</v>
          </cell>
          <cell r="L43">
            <v>0</v>
          </cell>
          <cell r="M43">
            <v>0</v>
          </cell>
          <cell r="N43">
            <v>0</v>
          </cell>
          <cell r="O43">
            <v>-36.207000000000001</v>
          </cell>
          <cell r="P43">
            <v>115.39035600000001</v>
          </cell>
          <cell r="Q43">
            <v>6.2351160000000005</v>
          </cell>
          <cell r="R43">
            <v>0</v>
          </cell>
          <cell r="S43">
            <v>0</v>
          </cell>
          <cell r="T43">
            <v>0</v>
          </cell>
          <cell r="U43">
            <v>0</v>
          </cell>
          <cell r="V43">
            <v>0</v>
          </cell>
        </row>
        <row r="44">
          <cell r="B44" t="str">
            <v>PBT and exc Items</v>
          </cell>
          <cell r="D44">
            <v>189.12499999999977</v>
          </cell>
          <cell r="E44">
            <v>110.61400000000033</v>
          </cell>
          <cell r="F44">
            <v>159.07599999999914</v>
          </cell>
          <cell r="G44">
            <v>181.58199999999991</v>
          </cell>
          <cell r="H44">
            <v>197.77900000000022</v>
          </cell>
          <cell r="I44">
            <v>390.2929999999991</v>
          </cell>
          <cell r="J44">
            <v>673.6339999999999</v>
          </cell>
          <cell r="K44">
            <v>1118.8179999999979</v>
          </cell>
          <cell r="L44">
            <v>1556.5709999999972</v>
          </cell>
          <cell r="M44">
            <v>1879.1399999999985</v>
          </cell>
          <cell r="N44">
            <v>2740.4049999999988</v>
          </cell>
          <cell r="O44">
            <v>3286.550000000002</v>
          </cell>
          <cell r="P44">
            <v>6408.0900000000065</v>
          </cell>
          <cell r="Q44">
            <v>8406.9960000000083</v>
          </cell>
          <cell r="R44">
            <v>10062.669000000011</v>
          </cell>
          <cell r="S44">
            <v>10159.278999999999</v>
          </cell>
          <cell r="T44">
            <v>11337.698624730019</v>
          </cell>
          <cell r="U44">
            <v>13251.096522749802</v>
          </cell>
          <cell r="V44">
            <v>15939.983847056887</v>
          </cell>
        </row>
        <row r="45">
          <cell r="B45" t="str">
            <v>PBT Margin</v>
          </cell>
          <cell r="C45">
            <v>0</v>
          </cell>
          <cell r="D45">
            <v>18.690000000000001</v>
          </cell>
          <cell r="E45">
            <v>1.3384347008516713</v>
          </cell>
          <cell r="F45">
            <v>8.2140885614422618</v>
          </cell>
          <cell r="G45">
            <v>50.646000000000001</v>
          </cell>
          <cell r="H45">
            <v>55.245612524161544</v>
          </cell>
          <cell r="I45">
            <v>4.3613658080443797E-2</v>
          </cell>
          <cell r="J45">
            <v>6.1422627989870873E-2</v>
          </cell>
          <cell r="K45">
            <v>7.7685713988133329E-2</v>
          </cell>
          <cell r="L45">
            <v>7.4468529929577337E-2</v>
          </cell>
          <cell r="M45">
            <v>6.2768871003747062E-2</v>
          </cell>
          <cell r="N45">
            <v>7.2051914303391043E-2</v>
          </cell>
          <cell r="O45">
            <v>7.0309232048961307E-2</v>
          </cell>
          <cell r="P45">
            <v>9.8270097919532631E-2</v>
          </cell>
          <cell r="Q45">
            <v>9.5119196051765234E-2</v>
          </cell>
          <cell r="R45">
            <v>9.950555297419561E-2</v>
          </cell>
          <cell r="S45">
            <v>9.3069539294522025E-2</v>
          </cell>
          <cell r="T45">
            <v>9.0606106443872944E-2</v>
          </cell>
          <cell r="U45">
            <v>9.3633225074526372E-2</v>
          </cell>
          <cell r="V45">
            <v>9.6908316425240365E-2</v>
          </cell>
        </row>
        <row r="46">
          <cell r="B46" t="str">
            <v>Income tax</v>
          </cell>
          <cell r="C46">
            <v>0</v>
          </cell>
          <cell r="D46">
            <v>18.690000000000001</v>
          </cell>
          <cell r="E46">
            <v>1.3384347008516713</v>
          </cell>
          <cell r="F46">
            <v>8.2140885614422618</v>
          </cell>
          <cell r="G46">
            <v>50.646000000000001</v>
          </cell>
          <cell r="H46">
            <v>55.245612524161544</v>
          </cell>
          <cell r="I46">
            <v>75.89236444441309</v>
          </cell>
          <cell r="J46">
            <v>130.29197612117395</v>
          </cell>
          <cell r="K46">
            <v>161.5110417832044</v>
          </cell>
          <cell r="L46">
            <v>373.23599999999999</v>
          </cell>
          <cell r="M46">
            <v>440.16299999999995</v>
          </cell>
          <cell r="N46">
            <v>606.80000000000007</v>
          </cell>
          <cell r="O46">
            <v>644.56200000000001</v>
          </cell>
          <cell r="P46">
            <v>1769.0233560000001</v>
          </cell>
          <cell r="Q46">
            <v>2342.3041159999998</v>
          </cell>
          <cell r="R46">
            <v>2810.9</v>
          </cell>
          <cell r="S46">
            <v>2747.875</v>
          </cell>
          <cell r="T46">
            <v>2664.3591768115543</v>
          </cell>
          <cell r="U46">
            <v>3047.7522002324545</v>
          </cell>
          <cell r="V46">
            <v>3666.1962848230842</v>
          </cell>
        </row>
        <row r="47">
          <cell r="B47" t="str">
            <v>Current</v>
          </cell>
          <cell r="D47">
            <v>18.690000000000001</v>
          </cell>
          <cell r="E47">
            <v>21.568999999999999</v>
          </cell>
          <cell r="F47">
            <v>20.916</v>
          </cell>
          <cell r="G47">
            <v>61.2</v>
          </cell>
          <cell r="H47">
            <v>48.7</v>
          </cell>
          <cell r="I47">
            <v>89.6</v>
          </cell>
          <cell r="J47">
            <v>108.3</v>
          </cell>
          <cell r="K47">
            <v>148.9</v>
          </cell>
          <cell r="L47">
            <v>369.5</v>
          </cell>
          <cell r="M47">
            <v>330.4</v>
          </cell>
          <cell r="N47">
            <v>630</v>
          </cell>
          <cell r="O47">
            <v>815</v>
          </cell>
          <cell r="P47">
            <v>1686</v>
          </cell>
          <cell r="Q47">
            <v>2389</v>
          </cell>
          <cell r="R47">
            <v>2853.5</v>
          </cell>
          <cell r="S47">
            <v>2760.9949999999999</v>
          </cell>
        </row>
        <row r="48">
          <cell r="B48" t="str">
            <v>Deferred</v>
          </cell>
          <cell r="F48">
            <v>0</v>
          </cell>
          <cell r="G48">
            <v>-10.554</v>
          </cell>
          <cell r="H48">
            <v>-29.907</v>
          </cell>
          <cell r="I48">
            <v>-64.454999999999998</v>
          </cell>
          <cell r="J48">
            <v>-58.2</v>
          </cell>
          <cell r="K48">
            <v>-55.65</v>
          </cell>
          <cell r="L48">
            <v>-28.629000000000001</v>
          </cell>
          <cell r="M48">
            <v>72.697999999999993</v>
          </cell>
          <cell r="N48">
            <v>-65.3</v>
          </cell>
          <cell r="O48">
            <v>-134.23099999999999</v>
          </cell>
          <cell r="P48">
            <v>-32.366999999999997</v>
          </cell>
          <cell r="Q48">
            <v>-52.930999999999997</v>
          </cell>
          <cell r="R48">
            <v>-42.6</v>
          </cell>
          <cell r="S48">
            <v>-13.12</v>
          </cell>
        </row>
        <row r="49">
          <cell r="B49" t="str">
            <v>FBT</v>
          </cell>
          <cell r="D49">
            <v>9.8823529411764838E-2</v>
          </cell>
          <cell r="E49">
            <v>0.19499340047371883</v>
          </cell>
          <cell r="F49">
            <v>0.13148432195931575</v>
          </cell>
          <cell r="G49">
            <v>0.27891531098897482</v>
          </cell>
          <cell r="H49">
            <v>0.36452612524161543</v>
          </cell>
          <cell r="I49">
            <v>0.19444971968345132</v>
          </cell>
          <cell r="J49">
            <v>0</v>
          </cell>
          <cell r="K49">
            <v>30.1</v>
          </cell>
          <cell r="L49">
            <v>32.365000000000002</v>
          </cell>
          <cell r="M49">
            <v>37.064999999999998</v>
          </cell>
          <cell r="N49">
            <v>42.1</v>
          </cell>
          <cell r="O49">
            <v>0</v>
          </cell>
          <cell r="P49">
            <v>0.27606094109165102</v>
          </cell>
          <cell r="Q49">
            <v>0.3</v>
          </cell>
          <cell r="R49">
            <v>0.3</v>
          </cell>
          <cell r="S49">
            <v>0.3</v>
          </cell>
        </row>
        <row r="50">
          <cell r="B50" t="str">
            <v>Tax as % of PBT</v>
          </cell>
          <cell r="D50">
            <v>9.8823529411764838E-2</v>
          </cell>
          <cell r="E50">
            <v>0.19499340047371883</v>
          </cell>
          <cell r="F50">
            <v>0.13148432195931575</v>
          </cell>
          <cell r="G50">
            <v>0.27891531098897482</v>
          </cell>
          <cell r="H50">
            <v>0.36452612524161543</v>
          </cell>
          <cell r="I50">
            <v>0.19444971968345132</v>
          </cell>
          <cell r="J50">
            <v>0.19341656763342402</v>
          </cell>
          <cell r="K50">
            <v>0.14435863722536169</v>
          </cell>
          <cell r="L50">
            <v>0.23978090302337682</v>
          </cell>
          <cell r="M50">
            <v>0.2342364060155179</v>
          </cell>
          <cell r="N50">
            <v>0.22142712482279092</v>
          </cell>
          <cell r="O50">
            <v>0.19612116048744113</v>
          </cell>
          <cell r="P50">
            <v>0.27606094109165108</v>
          </cell>
          <cell r="Q50">
            <v>0.27861368269950376</v>
          </cell>
          <cell r="R50">
            <v>0.27933940786485145</v>
          </cell>
          <cell r="S50">
            <v>0.2704793322439516</v>
          </cell>
          <cell r="T50">
            <v>0.23499999999999999</v>
          </cell>
          <cell r="U50">
            <v>0.23</v>
          </cell>
          <cell r="V50">
            <v>0.23</v>
          </cell>
        </row>
        <row r="51">
          <cell r="A51" t="str">
            <v>Net sales / Income from segments - does not incl Ot Op Inc</v>
          </cell>
          <cell r="B51" t="str">
            <v>Adjusted Profit</v>
          </cell>
          <cell r="D51">
            <v>170.43499999999977</v>
          </cell>
          <cell r="E51">
            <v>109.27556529914867</v>
          </cell>
          <cell r="F51">
            <v>150.86191143855689</v>
          </cell>
          <cell r="G51">
            <v>130.93599999999992</v>
          </cell>
          <cell r="H51">
            <v>142.53338747583868</v>
          </cell>
          <cell r="I51">
            <v>314.40063555558601</v>
          </cell>
          <cell r="J51">
            <v>543.34202387882601</v>
          </cell>
          <cell r="K51">
            <v>957.30695821679353</v>
          </cell>
          <cell r="L51">
            <v>1183.3349999999973</v>
          </cell>
          <cell r="M51">
            <v>1438.9769999999985</v>
          </cell>
          <cell r="N51">
            <v>2133.6049999999987</v>
          </cell>
          <cell r="O51">
            <v>2641.9880000000021</v>
          </cell>
          <cell r="P51">
            <v>4639.0666440000077</v>
          </cell>
          <cell r="Q51">
            <v>6107.1777092082675</v>
          </cell>
          <cell r="R51">
            <v>7363.8432618016377</v>
          </cell>
          <cell r="S51">
            <v>8762.2159635943935</v>
          </cell>
          <cell r="T51">
            <v>10266.227634264586</v>
          </cell>
          <cell r="U51">
            <v>12028.399011898244</v>
          </cell>
          <cell r="V51">
            <v>14093.042541404635</v>
          </cell>
          <cell r="W51">
            <v>16512.076784065452</v>
          </cell>
          <cell r="X51">
            <v>19346.331987705667</v>
          </cell>
          <cell r="Y51">
            <v>22667.079754601989</v>
          </cell>
          <cell r="Z51">
            <v>26520.483312884327</v>
          </cell>
          <cell r="AA51">
            <v>31028.96547607466</v>
          </cell>
          <cell r="AB51">
            <v>35993.599952246601</v>
          </cell>
        </row>
        <row r="52">
          <cell r="B52" t="str">
            <v>Adjusted Profit</v>
          </cell>
          <cell r="D52">
            <v>170.43499999999977</v>
          </cell>
          <cell r="E52">
            <v>109.27556529914867</v>
          </cell>
          <cell r="F52">
            <v>150.86191143855689</v>
          </cell>
          <cell r="G52">
            <v>130.93599999999992</v>
          </cell>
          <cell r="H52">
            <v>142.53338747583868</v>
          </cell>
          <cell r="I52">
            <v>314.40063555558601</v>
          </cell>
          <cell r="J52">
            <v>543.34202387882601</v>
          </cell>
          <cell r="K52">
            <v>957.30695821679353</v>
          </cell>
          <cell r="L52">
            <v>1183.3349999999973</v>
          </cell>
          <cell r="M52">
            <v>1438.9769999999985</v>
          </cell>
          <cell r="N52">
            <v>2133.6049999999987</v>
          </cell>
          <cell r="O52">
            <v>2641.9880000000021</v>
          </cell>
          <cell r="P52">
            <v>4639.0666440000059</v>
          </cell>
          <cell r="Q52">
            <v>6064.6918840000089</v>
          </cell>
          <cell r="R52">
            <v>7251.7690000000111</v>
          </cell>
          <cell r="S52">
            <v>7411.4039999999986</v>
          </cell>
          <cell r="T52">
            <v>8673.3394479184644</v>
          </cell>
          <cell r="U52">
            <v>10203.344322517347</v>
          </cell>
          <cell r="V52">
            <v>12273.787562233803</v>
          </cell>
          <cell r="W52">
            <v>15505.406394961918</v>
          </cell>
          <cell r="X52">
            <v>18357.817632877479</v>
          </cell>
          <cell r="Y52">
            <v>21709.293790493219</v>
          </cell>
          <cell r="Z52">
            <v>25346.082883249044</v>
          </cell>
          <cell r="AA52">
            <v>29570.839663019207</v>
          </cell>
          <cell r="AB52">
            <v>33395.787523762971</v>
          </cell>
          <cell r="AC52">
            <v>37894.316676523144</v>
          </cell>
          <cell r="AD52">
            <v>42183.569898383284</v>
          </cell>
          <cell r="AE52">
            <v>46761.785094080449</v>
          </cell>
          <cell r="AF52">
            <v>51084.26277915758</v>
          </cell>
          <cell r="AG52">
            <v>55752.893538097982</v>
          </cell>
          <cell r="AH52">
            <v>60261.574598541345</v>
          </cell>
          <cell r="AI52">
            <v>65136.16187795627</v>
          </cell>
          <cell r="AJ52">
            <v>70406.467386093922</v>
          </cell>
          <cell r="AK52">
            <v>76104.742961649885</v>
          </cell>
          <cell r="AL52">
            <v>82265.880991243233</v>
          </cell>
          <cell r="AM52">
            <v>88927.631741472534</v>
          </cell>
          <cell r="AN52">
            <v>96130.838688765667</v>
          </cell>
          <cell r="BI52">
            <v>8607.6930020299296</v>
          </cell>
          <cell r="BJ52">
            <v>10117.800389980253</v>
          </cell>
        </row>
        <row r="53">
          <cell r="B53" t="str">
            <v>Clean PAT Growth</v>
          </cell>
          <cell r="E53">
            <v>-0.35884316426116225</v>
          </cell>
          <cell r="F53">
            <v>0.38056399914805294</v>
          </cell>
          <cell r="G53">
            <v>-0.13208046516547289</v>
          </cell>
          <cell r="H53">
            <v>8.8572947667858948E-2</v>
          </cell>
          <cell r="I53">
            <v>1.2058034340121266</v>
          </cell>
          <cell r="J53">
            <v>0.7281836053501336</v>
          </cell>
          <cell r="K53">
            <v>0.76188646588155007</v>
          </cell>
          <cell r="L53">
            <v>0.23610821987989472</v>
          </cell>
          <cell r="M53">
            <v>0.21603518868283444</v>
          </cell>
          <cell r="N53">
            <v>0.48272349036850537</v>
          </cell>
          <cell r="O53">
            <v>0.23827418852130733</v>
          </cell>
          <cell r="P53">
            <v>0.75589996775155766</v>
          </cell>
          <cell r="Q53">
            <v>0.30730863542213882</v>
          </cell>
          <cell r="R53">
            <v>0.19573576674715709</v>
          </cell>
          <cell r="S53">
            <v>2.2013249456785955E-2</v>
          </cell>
          <cell r="T53">
            <v>0.17026941830703946</v>
          </cell>
          <cell r="U53">
            <v>0.17640320476169902</v>
          </cell>
          <cell r="V53">
            <v>0.20291809962222662</v>
          </cell>
          <cell r="W53">
            <v>0.26329434303325727</v>
          </cell>
          <cell r="X53">
            <v>0.18396236546514366</v>
          </cell>
          <cell r="Y53">
            <v>0.18256397490372156</v>
          </cell>
          <cell r="Z53">
            <v>0.1675222201077966</v>
          </cell>
          <cell r="AA53">
            <v>0.16668282823939862</v>
          </cell>
          <cell r="AB53">
            <v>0.12934863887301717</v>
          </cell>
          <cell r="AC53">
            <v>0.13470349065909049</v>
          </cell>
          <cell r="AD53">
            <v>0.11318988170375111</v>
          </cell>
          <cell r="AE53">
            <v>0.10853076699591102</v>
          </cell>
          <cell r="AF53">
            <v>9.2436113727923264E-2</v>
          </cell>
          <cell r="AG53">
            <v>9.139078269805645E-2</v>
          </cell>
          <cell r="AH53">
            <v>8.0869005612460576E-2</v>
          </cell>
          <cell r="AI53">
            <v>8.0890473106438154E-2</v>
          </cell>
          <cell r="AJ53">
            <v>8.0912128626990265E-2</v>
          </cell>
          <cell r="AK53">
            <v>8.0933979321925698E-2</v>
          </cell>
          <cell r="AL53">
            <v>8.095603230271764E-2</v>
          </cell>
          <cell r="AM53">
            <v>8.0978294646092852E-2</v>
          </cell>
          <cell r="AN53">
            <v>8.1000773395540904E-2</v>
          </cell>
          <cell r="BI53">
            <v>0.17543694780868679</v>
          </cell>
          <cell r="BJ53">
            <v>0.17543694780868679</v>
          </cell>
        </row>
        <row r="54">
          <cell r="B54" t="str">
            <v>Less: Exceptional item (Net of Tax)</v>
          </cell>
          <cell r="D54">
            <v>0</v>
          </cell>
          <cell r="E54">
            <v>-83.519434700851676</v>
          </cell>
          <cell r="F54">
            <v>-83.902088561442255</v>
          </cell>
          <cell r="G54">
            <v>0</v>
          </cell>
          <cell r="H54">
            <v>63.547387475838455</v>
          </cell>
          <cell r="I54">
            <v>199.25263555558689</v>
          </cell>
          <cell r="J54">
            <v>269.80802387882608</v>
          </cell>
          <cell r="K54">
            <v>211.83895821679559</v>
          </cell>
          <cell r="L54">
            <v>240</v>
          </cell>
          <cell r="M54">
            <v>-143.89200000000002</v>
          </cell>
          <cell r="N54">
            <v>435.76900000000001</v>
          </cell>
          <cell r="O54">
            <v>110.09200000000001</v>
          </cell>
          <cell r="P54">
            <v>302.69064400000002</v>
          </cell>
          <cell r="Q54">
            <v>0</v>
          </cell>
          <cell r="R54">
            <v>0</v>
          </cell>
          <cell r="S54">
            <v>0</v>
          </cell>
          <cell r="T54">
            <v>3380.2736952191981</v>
          </cell>
          <cell r="U54">
            <v>4150.8945648398412</v>
          </cell>
          <cell r="V54">
            <v>5064.5824652584197</v>
          </cell>
        </row>
        <row r="55">
          <cell r="B55" t="str">
            <v>Less: Exceptional item (Net of Tax)</v>
          </cell>
          <cell r="D55">
            <v>0</v>
          </cell>
          <cell r="E55">
            <v>-83.519434700851676</v>
          </cell>
          <cell r="F55">
            <v>-83.902088561442255</v>
          </cell>
          <cell r="G55">
            <v>0</v>
          </cell>
          <cell r="H55">
            <v>63.547387475838455</v>
          </cell>
          <cell r="I55">
            <v>199.25263555558689</v>
          </cell>
          <cell r="J55">
            <v>269.80802387882608</v>
          </cell>
          <cell r="K55">
            <v>211.83895821679559</v>
          </cell>
          <cell r="L55">
            <v>240</v>
          </cell>
          <cell r="M55">
            <v>-143.89200000000002</v>
          </cell>
          <cell r="N55">
            <v>435.76900000000001</v>
          </cell>
          <cell r="O55">
            <v>110.09200000000001</v>
          </cell>
          <cell r="P55">
            <v>302.69064400000002</v>
          </cell>
          <cell r="Q55">
            <v>16.355884</v>
          </cell>
          <cell r="R55">
            <v>0</v>
          </cell>
          <cell r="S55">
            <v>0</v>
          </cell>
          <cell r="T55">
            <v>0</v>
          </cell>
          <cell r="U55">
            <v>0</v>
          </cell>
          <cell r="V55">
            <v>0</v>
          </cell>
          <cell r="BJ55">
            <v>3380.2736952191981</v>
          </cell>
        </row>
        <row r="56">
          <cell r="B56" t="str">
            <v>Less: Income tax of earlier years</v>
          </cell>
          <cell r="D56">
            <v>125.46999999999977</v>
          </cell>
          <cell r="E56">
            <v>63.782865299148668</v>
          </cell>
          <cell r="F56">
            <v>106.59961143855689</v>
          </cell>
          <cell r="G56">
            <v>0</v>
          </cell>
          <cell r="H56">
            <v>16.850000000000001</v>
          </cell>
          <cell r="I56">
            <v>3.3330000000000002</v>
          </cell>
          <cell r="J56">
            <v>24.050999999999998</v>
          </cell>
          <cell r="K56">
            <v>9.27</v>
          </cell>
          <cell r="L56">
            <v>2</v>
          </cell>
          <cell r="M56">
            <v>80.194999999999993</v>
          </cell>
          <cell r="N56">
            <v>109.2</v>
          </cell>
          <cell r="O56">
            <v>29.164999999999999</v>
          </cell>
          <cell r="P56">
            <v>32.225999999999999</v>
          </cell>
          <cell r="Q56">
            <v>46.761000000000003</v>
          </cell>
          <cell r="R56">
            <v>0</v>
          </cell>
          <cell r="S56">
            <v>0</v>
          </cell>
          <cell r="T56">
            <v>0</v>
          </cell>
          <cell r="U56">
            <v>0</v>
          </cell>
          <cell r="V56">
            <v>0</v>
          </cell>
          <cell r="BJ56">
            <v>0.36852823679416091</v>
          </cell>
        </row>
        <row r="57">
          <cell r="B57" t="str">
            <v>ModelWare Net Income</v>
          </cell>
          <cell r="D57">
            <v>125.46999999999977</v>
          </cell>
          <cell r="E57">
            <v>63.782865299148668</v>
          </cell>
          <cell r="F57">
            <v>106.59961143855689</v>
          </cell>
          <cell r="G57">
            <v>93.000999999999934</v>
          </cell>
          <cell r="H57">
            <v>105.83338747583868</v>
          </cell>
          <cell r="I57">
            <v>276.94463555558605</v>
          </cell>
          <cell r="J57">
            <v>511.53202387882601</v>
          </cell>
          <cell r="K57">
            <v>926.2609582167936</v>
          </cell>
          <cell r="L57">
            <v>1179.4399999999973</v>
          </cell>
          <cell r="M57">
            <v>1438.9769999999985</v>
          </cell>
          <cell r="N57">
            <v>2133.6049999999987</v>
          </cell>
          <cell r="O57">
            <v>2641.9880000000021</v>
          </cell>
          <cell r="P57">
            <v>4639.0666440000059</v>
          </cell>
          <cell r="Q57">
            <v>6064.6918840000089</v>
          </cell>
          <cell r="R57">
            <v>7251.7690000000111</v>
          </cell>
          <cell r="S57">
            <v>7411.4039999999986</v>
          </cell>
          <cell r="T57">
            <v>8673.3394479184644</v>
          </cell>
          <cell r="U57">
            <v>10203.344322517347</v>
          </cell>
          <cell r="V57">
            <v>12273.787562233803</v>
          </cell>
          <cell r="W57">
            <v>16512.076784065452</v>
          </cell>
          <cell r="X57">
            <v>19346.331987705667</v>
          </cell>
          <cell r="Y57">
            <v>22667.079754601989</v>
          </cell>
          <cell r="Z57">
            <v>26520.483312884327</v>
          </cell>
          <cell r="AA57">
            <v>31028.96547607466</v>
          </cell>
          <cell r="AB57">
            <v>35993.599952246601</v>
          </cell>
        </row>
        <row r="58">
          <cell r="B58" t="str">
            <v>Net Profit Reported</v>
          </cell>
          <cell r="D58">
            <v>170.43499999999977</v>
          </cell>
          <cell r="E58">
            <v>192.79500000000036</v>
          </cell>
          <cell r="F58">
            <v>234.76399999999916</v>
          </cell>
          <cell r="G58">
            <v>130.93599999999992</v>
          </cell>
          <cell r="H58">
            <v>62.136000000000216</v>
          </cell>
          <cell r="I58">
            <v>111.81499999999912</v>
          </cell>
          <cell r="J58">
            <v>249.48299999999995</v>
          </cell>
          <cell r="K58">
            <v>736.19799999999793</v>
          </cell>
          <cell r="L58">
            <v>941.33499999999731</v>
          </cell>
          <cell r="M58">
            <v>1502.6739999999986</v>
          </cell>
          <cell r="N58">
            <v>1588.6359999999986</v>
          </cell>
          <cell r="O58">
            <v>2502.731000000002</v>
          </cell>
          <cell r="P58">
            <v>4304.150000000006</v>
          </cell>
          <cell r="Q58">
            <v>6001.5750000000089</v>
          </cell>
          <cell r="R58">
            <v>7251.7690000000111</v>
          </cell>
          <cell r="S58">
            <v>7411.4039999999986</v>
          </cell>
          <cell r="T58">
            <v>8673.3394479184644</v>
          </cell>
          <cell r="U58">
            <v>10203.344322517347</v>
          </cell>
          <cell r="V58">
            <v>12273.787562233803</v>
          </cell>
          <cell r="W58">
            <v>15505.406394961918</v>
          </cell>
          <cell r="X58">
            <v>18357.817632877479</v>
          </cell>
          <cell r="Y58">
            <v>21709.293790493219</v>
          </cell>
          <cell r="Z58">
            <v>25346.082883249044</v>
          </cell>
          <cell r="AA58">
            <v>29570.839663019207</v>
          </cell>
          <cell r="AB58">
            <v>33395.787523762971</v>
          </cell>
          <cell r="AC58">
            <v>37894.316676523144</v>
          </cell>
          <cell r="AD58">
            <v>42183.569898383284</v>
          </cell>
          <cell r="AE58">
            <v>46761.785094080449</v>
          </cell>
          <cell r="AF58">
            <v>51084.26277915758</v>
          </cell>
          <cell r="AG58">
            <v>55752.893538097982</v>
          </cell>
          <cell r="AH58">
            <v>60261.574598541345</v>
          </cell>
          <cell r="AI58">
            <v>65136.16187795627</v>
          </cell>
          <cell r="AJ58">
            <v>70406.467386093922</v>
          </cell>
          <cell r="AK58">
            <v>76104.742961649885</v>
          </cell>
          <cell r="AL58">
            <v>82265.880991243233</v>
          </cell>
          <cell r="AM58">
            <v>88927.631741472534</v>
          </cell>
          <cell r="AN58">
            <v>96130.838688765667</v>
          </cell>
          <cell r="AO58">
            <v>0.18311248728861451</v>
          </cell>
          <cell r="BI58">
            <v>8607.6930020299296</v>
          </cell>
          <cell r="BJ58">
            <v>10117.800389980253</v>
          </cell>
        </row>
        <row r="59">
          <cell r="B59" t="str">
            <v>Modelware Net Income Growth yoy</v>
          </cell>
          <cell r="D59">
            <v>3.8845070538098818E-2</v>
          </cell>
          <cell r="E59">
            <v>-0.49164847932454947</v>
          </cell>
          <cell r="F59">
            <v>0.67128916110295389</v>
          </cell>
          <cell r="G59">
            <v>-0.12756717641879101</v>
          </cell>
          <cell r="H59">
            <v>0.13798117736195037</v>
          </cell>
          <cell r="I59">
            <v>1.6167983673281872</v>
          </cell>
          <cell r="J59">
            <v>0.84705518073180186</v>
          </cell>
          <cell r="K59">
            <v>0.81075849600417271</v>
          </cell>
          <cell r="L59">
            <v>0.27333446318477628</v>
          </cell>
          <cell r="M59">
            <v>0.22005104117208307</v>
          </cell>
          <cell r="N59">
            <v>0.48272349036850537</v>
          </cell>
          <cell r="O59">
            <v>0.23827418852130733</v>
          </cell>
          <cell r="P59">
            <v>0.75589996775155766</v>
          </cell>
          <cell r="Q59">
            <v>0.30730863542213882</v>
          </cell>
          <cell r="R59">
            <v>0.19573576674715709</v>
          </cell>
          <cell r="S59">
            <v>2.2013249456785955E-2</v>
          </cell>
          <cell r="T59">
            <v>0.17026941830703946</v>
          </cell>
          <cell r="U59">
            <v>0.17640320476169902</v>
          </cell>
          <cell r="V59">
            <v>0.20291809962222662</v>
          </cell>
          <cell r="W59">
            <v>0.26329434303325727</v>
          </cell>
          <cell r="X59">
            <v>0.18396236546514366</v>
          </cell>
          <cell r="Y59">
            <v>0.18256397490372156</v>
          </cell>
          <cell r="Z59">
            <v>0.1675222201077966</v>
          </cell>
          <cell r="AA59">
            <v>0.16668282823939862</v>
          </cell>
          <cell r="AB59">
            <v>0.12934863887301717</v>
          </cell>
          <cell r="AC59">
            <v>0.13470349065909049</v>
          </cell>
          <cell r="AD59">
            <v>0.11318988170375111</v>
          </cell>
          <cell r="AE59">
            <v>0.10853076699591102</v>
          </cell>
          <cell r="AF59">
            <v>9.2436113727923264E-2</v>
          </cell>
          <cell r="AG59">
            <v>9.139078269805645E-2</v>
          </cell>
          <cell r="AH59">
            <v>8.0869005612460576E-2</v>
          </cell>
          <cell r="AI59">
            <v>8.0890473106438154E-2</v>
          </cell>
          <cell r="AJ59">
            <v>8.0912128626990265E-2</v>
          </cell>
          <cell r="AK59">
            <v>8.0933979321925698E-2</v>
          </cell>
          <cell r="AL59">
            <v>8.095603230271764E-2</v>
          </cell>
          <cell r="AM59">
            <v>8.0978294646092852E-2</v>
          </cell>
          <cell r="AN59">
            <v>8.1000773395540904E-2</v>
          </cell>
          <cell r="BI59">
            <v>0.17543694780868679</v>
          </cell>
          <cell r="BJ59">
            <v>0.17543694780868679</v>
          </cell>
        </row>
        <row r="60">
          <cell r="B60" t="str">
            <v>as % of sales</v>
          </cell>
          <cell r="D60">
            <v>3.8845070538098818E-2</v>
          </cell>
          <cell r="E60">
            <v>3.3954002053143327E-2</v>
          </cell>
          <cell r="F60">
            <v>3.675215775918967E-2</v>
          </cell>
          <cell r="G60">
            <v>1.9661615866600844E-2</v>
          </cell>
          <cell r="H60">
            <v>8.4431082802548067E-3</v>
          </cell>
          <cell r="I60">
            <v>1.2494872258187555E-2</v>
          </cell>
          <cell r="J60">
            <v>2.274811173247929E-2</v>
          </cell>
          <cell r="K60">
            <v>5.1118293830306381E-2</v>
          </cell>
          <cell r="L60">
            <v>4.5034780695039682E-2</v>
          </cell>
          <cell r="M60">
            <v>5.0193785703398691E-2</v>
          </cell>
          <cell r="N60">
            <v>4.1769105271403997E-2</v>
          </cell>
          <cell r="O60">
            <v>5.3540975988537833E-2</v>
          </cell>
          <cell r="P60">
            <v>6.6005508967626317E-2</v>
          </cell>
          <cell r="Q60">
            <v>6.7903563775262077E-2</v>
          </cell>
          <cell r="R60">
            <v>7.1709730727119197E-2</v>
          </cell>
          <cell r="S60">
            <v>6.7896152453887498E-2</v>
          </cell>
          <cell r="T60">
            <v>6.9313671429562795E-2</v>
          </cell>
          <cell r="U60">
            <v>7.2097583307385305E-2</v>
          </cell>
          <cell r="V60">
            <v>7.4619403647435092E-2</v>
          </cell>
        </row>
        <row r="61">
          <cell r="B61" t="str">
            <v>Profit brought forward</v>
          </cell>
          <cell r="H61">
            <v>196.114</v>
          </cell>
          <cell r="I61">
            <v>171.83699999999999</v>
          </cell>
          <cell r="J61">
            <v>195.59899999999999</v>
          </cell>
          <cell r="K61">
            <v>296.24200000000002</v>
          </cell>
          <cell r="L61">
            <v>775</v>
          </cell>
          <cell r="M61">
            <v>1309.33</v>
          </cell>
          <cell r="N61">
            <v>2185.451</v>
          </cell>
          <cell r="O61">
            <v>2110.2530000000002</v>
          </cell>
          <cell r="P61">
            <v>2729.1610000000001</v>
          </cell>
        </row>
        <row r="62">
          <cell r="B62" t="str">
            <v>Profit brought forward</v>
          </cell>
          <cell r="F62">
            <v>8.8149999999999995</v>
          </cell>
          <cell r="H62">
            <v>196.114</v>
          </cell>
          <cell r="I62">
            <v>171.83699999999999</v>
          </cell>
          <cell r="J62">
            <v>195.59899999999999</v>
          </cell>
          <cell r="K62">
            <v>296.24200000000002</v>
          </cell>
          <cell r="L62">
            <v>775</v>
          </cell>
          <cell r="M62">
            <v>1309.33</v>
          </cell>
          <cell r="N62">
            <v>2185.451</v>
          </cell>
          <cell r="O62">
            <v>2110.2530000000002</v>
          </cell>
          <cell r="P62">
            <v>2729.1610000000001</v>
          </cell>
          <cell r="Q62">
            <v>4329.1360000000004</v>
          </cell>
        </row>
        <row r="63">
          <cell r="B63" t="str">
            <v>Dividends &amp; Appropriations</v>
          </cell>
          <cell r="D63">
            <v>40.877000000000002</v>
          </cell>
          <cell r="E63">
            <v>41.356999999999999</v>
          </cell>
          <cell r="F63">
            <v>8.8149999999999995</v>
          </cell>
          <cell r="G63">
            <v>35.295999999999999</v>
          </cell>
          <cell r="H63">
            <v>36.700000000000003</v>
          </cell>
          <cell r="I63">
            <v>33.200000000000003</v>
          </cell>
          <cell r="J63">
            <v>28.138999999999999</v>
          </cell>
          <cell r="K63">
            <v>27.226999999999997</v>
          </cell>
          <cell r="L63">
            <v>3.895</v>
          </cell>
          <cell r="M63">
            <v>0</v>
          </cell>
          <cell r="N63">
            <v>0</v>
          </cell>
          <cell r="O63">
            <v>0</v>
          </cell>
          <cell r="P63">
            <v>0</v>
          </cell>
          <cell r="Q63">
            <v>0</v>
          </cell>
          <cell r="R63">
            <v>0</v>
          </cell>
          <cell r="S63">
            <v>0</v>
          </cell>
        </row>
        <row r="64">
          <cell r="B64" t="str">
            <v>Dividend on preference shares</v>
          </cell>
          <cell r="D64">
            <v>40.877000000000002</v>
          </cell>
          <cell r="E64">
            <v>41.356999999999999</v>
          </cell>
          <cell r="F64">
            <v>39.582999999999998</v>
          </cell>
          <cell r="G64">
            <v>35.295999999999999</v>
          </cell>
          <cell r="H64">
            <v>36.700000000000003</v>
          </cell>
          <cell r="I64">
            <v>33.200000000000003</v>
          </cell>
          <cell r="J64">
            <v>28.138999999999999</v>
          </cell>
          <cell r="K64">
            <v>27.226999999999997</v>
          </cell>
          <cell r="L64">
            <v>3.895</v>
          </cell>
          <cell r="M64">
            <v>0</v>
          </cell>
          <cell r="N64">
            <v>0</v>
          </cell>
          <cell r="O64">
            <v>0</v>
          </cell>
          <cell r="P64">
            <v>0</v>
          </cell>
          <cell r="Q64">
            <v>0</v>
          </cell>
          <cell r="R64">
            <v>0</v>
          </cell>
          <cell r="S64">
            <v>0</v>
          </cell>
        </row>
        <row r="65">
          <cell r="B65" t="str">
            <v>Dividend tax on preference shares</v>
          </cell>
          <cell r="D65">
            <v>4.0880000000000001</v>
          </cell>
          <cell r="E65">
            <v>4.1356999999999999</v>
          </cell>
          <cell r="F65">
            <v>4.6792999999999996</v>
          </cell>
          <cell r="G65">
            <v>2.6389999999999998</v>
          </cell>
          <cell r="H65">
            <v>0</v>
          </cell>
          <cell r="I65">
            <v>4.2560000000000002</v>
          </cell>
          <cell r="J65">
            <v>3.6709999999999998</v>
          </cell>
          <cell r="K65">
            <v>3.819</v>
          </cell>
          <cell r="L65">
            <v>0</v>
          </cell>
          <cell r="M65">
            <v>0</v>
          </cell>
          <cell r="N65">
            <v>0</v>
          </cell>
          <cell r="O65">
            <v>0</v>
          </cell>
          <cell r="P65">
            <v>0</v>
          </cell>
          <cell r="Q65">
            <v>0</v>
          </cell>
          <cell r="R65">
            <v>0</v>
          </cell>
          <cell r="S65">
            <v>0</v>
          </cell>
          <cell r="T65">
            <v>11.563671586240805</v>
          </cell>
          <cell r="U65">
            <v>13.548545857060423</v>
          </cell>
          <cell r="V65">
            <v>15.874118654431895</v>
          </cell>
          <cell r="W65">
            <v>18.598869997820966</v>
          </cell>
          <cell r="X65">
            <v>21.791317850535783</v>
          </cell>
          <cell r="Y65">
            <v>25.531741106783048</v>
          </cell>
          <cell r="Z65">
            <v>29.872137094936168</v>
          </cell>
          <cell r="AA65">
            <v>34.950400401075314</v>
          </cell>
          <cell r="AB65">
            <v>40.542464465247356</v>
          </cell>
        </row>
        <row r="66">
          <cell r="B66" t="str">
            <v>Modelware EPS</v>
          </cell>
          <cell r="D66">
            <v>0.14839283475611606</v>
          </cell>
          <cell r="E66">
            <v>7.5435723205612454E-2</v>
          </cell>
          <cell r="F66">
            <v>0.12607490655350267</v>
          </cell>
          <cell r="G66">
            <v>0.1099918867072094</v>
          </cell>
          <cell r="H66">
            <v>0.12516869673533243</v>
          </cell>
          <cell r="I66">
            <v>0.32754124125761486</v>
          </cell>
          <cell r="J66">
            <v>0.60498674656820262</v>
          </cell>
          <cell r="K66">
            <v>1.0954848913182962</v>
          </cell>
          <cell r="L66">
            <v>1.3285183591541176</v>
          </cell>
          <cell r="M66">
            <v>1.6208346474431161</v>
          </cell>
          <cell r="N66">
            <v>2.4032496057670634</v>
          </cell>
          <cell r="O66">
            <v>2.9758819553953617</v>
          </cell>
          <cell r="P66">
            <v>5.2253510295111578</v>
          </cell>
          <cell r="Q66">
            <v>6.8312542482084755</v>
          </cell>
          <cell r="R66">
            <v>8.168375036326335</v>
          </cell>
          <cell r="S66">
            <v>8.3481875136575692</v>
          </cell>
          <cell r="T66">
            <v>9.7696285455261354</v>
          </cell>
          <cell r="U66">
            <v>11.493022330288321</v>
          </cell>
          <cell r="V66">
            <v>13.825164580466243</v>
          </cell>
          <cell r="W66">
            <v>17.46525220600676</v>
          </cell>
          <cell r="X66">
            <v>20.678201315269085</v>
          </cell>
          <cell r="Y66">
            <v>24.453295941243972</v>
          </cell>
          <cell r="Z66">
            <v>28.549766366274131</v>
          </cell>
          <cell r="AA66">
            <v>33.308522169778762</v>
          </cell>
          <cell r="AB66">
            <v>37.616934175311364</v>
          </cell>
          <cell r="AC66">
            <v>42.684066516619033</v>
          </cell>
          <cell r="AD66">
            <v>47.515470956270192</v>
          </cell>
          <cell r="AE66">
            <v>52.672361463326133</v>
          </cell>
          <cell r="AF66">
            <v>57.541189857868432</v>
          </cell>
          <cell r="AG66">
            <v>62.799924236356496</v>
          </cell>
          <cell r="AH66">
            <v>67.878491661888503</v>
          </cell>
          <cell r="AI66">
            <v>73.369214966170091</v>
          </cell>
          <cell r="AJ66">
            <v>79.305674324774131</v>
          </cell>
          <cell r="AK66">
            <v>85.724198130686773</v>
          </cell>
          <cell r="AL66">
            <v>92.664089083679215</v>
          </cell>
          <cell r="AM66">
            <v>100.16786899260919</v>
          </cell>
          <cell r="AN66">
            <v>108.28154385039376</v>
          </cell>
          <cell r="BI66">
            <v>193.91063307118563</v>
          </cell>
          <cell r="BJ66">
            <v>227.92972268484462</v>
          </cell>
        </row>
        <row r="67">
          <cell r="B67" t="str">
            <v>EPS Reported</v>
          </cell>
          <cell r="D67">
            <v>0.14839283475611606</v>
          </cell>
          <cell r="E67">
            <v>0.17421380300546682</v>
          </cell>
          <cell r="F67">
            <v>0.2253055494449599</v>
          </cell>
          <cell r="G67">
            <v>0.1099918867072094</v>
          </cell>
          <cell r="H67">
            <v>3.0083048895007621E-2</v>
          </cell>
          <cell r="I67">
            <v>8.7944072683748487E-2</v>
          </cell>
          <cell r="J67">
            <v>0.25744093026116283</v>
          </cell>
          <cell r="K67">
            <v>0.83398026790423718</v>
          </cell>
          <cell r="L67">
            <v>1.0559301453278125</v>
          </cell>
          <cell r="M67">
            <v>1.6925816625366059</v>
          </cell>
          <cell r="N67">
            <v>1.7894075242171645</v>
          </cell>
          <cell r="O67">
            <v>2.8190256814597907</v>
          </cell>
          <cell r="P67">
            <v>4.8481076819103475</v>
          </cell>
          <cell r="Q67">
            <v>6.7601595429529295</v>
          </cell>
          <cell r="R67">
            <v>8.168375036326335</v>
          </cell>
          <cell r="S67">
            <v>8.3481875136575692</v>
          </cell>
          <cell r="T67">
            <v>9.7696285455261354</v>
          </cell>
          <cell r="U67">
            <v>11.493022330288321</v>
          </cell>
          <cell r="V67">
            <v>13.825164580466243</v>
          </cell>
          <cell r="W67">
            <v>17.46525220600676</v>
          </cell>
          <cell r="X67">
            <v>20.678201315269085</v>
          </cell>
          <cell r="Y67">
            <v>24.453295941243972</v>
          </cell>
          <cell r="Z67">
            <v>28.549766366274131</v>
          </cell>
          <cell r="AA67">
            <v>33.308522169778762</v>
          </cell>
          <cell r="AB67">
            <v>37.616934175311364</v>
          </cell>
          <cell r="AC67">
            <v>42.684066516619033</v>
          </cell>
          <cell r="AD67">
            <v>47.515470956270192</v>
          </cell>
          <cell r="AE67">
            <v>52.672361463326133</v>
          </cell>
          <cell r="AF67">
            <v>57.541189857868432</v>
          </cell>
          <cell r="AG67">
            <v>62.799924236356496</v>
          </cell>
          <cell r="AH67">
            <v>67.878491661888503</v>
          </cell>
          <cell r="AI67">
            <v>73.369214966170091</v>
          </cell>
          <cell r="AJ67">
            <v>79.305674324774131</v>
          </cell>
          <cell r="AK67">
            <v>85.724198130686773</v>
          </cell>
          <cell r="AL67">
            <v>92.664089083679215</v>
          </cell>
          <cell r="AM67">
            <v>100.16786899260919</v>
          </cell>
          <cell r="AN67">
            <v>108.28154385039376</v>
          </cell>
        </row>
        <row r="68">
          <cell r="B68" t="str">
            <v>Dividend Rs per share</v>
          </cell>
          <cell r="D68">
            <v>0.12999955057561804</v>
          </cell>
          <cell r="E68">
            <v>0.12999955057561804</v>
          </cell>
          <cell r="F68">
            <v>0.12999955057561804</v>
          </cell>
          <cell r="G68">
            <v>7.4982910046527254E-2</v>
          </cell>
          <cell r="H68">
            <v>5.0028029889086792E-2</v>
          </cell>
          <cell r="I68">
            <v>5.0028029889086792E-2</v>
          </cell>
          <cell r="J68">
            <v>0.10001230003571741</v>
          </cell>
          <cell r="K68">
            <v>0.15749959196996899</v>
          </cell>
          <cell r="L68">
            <v>0.25000056319878894</v>
          </cell>
          <cell r="M68">
            <v>0.44813558205878468</v>
          </cell>
          <cell r="N68">
            <v>0.78563423434432267</v>
          </cell>
          <cell r="O68">
            <v>0.92321471019606505</v>
          </cell>
          <cell r="P68">
            <v>1.5658012658646356</v>
          </cell>
          <cell r="Q68">
            <v>1.75</v>
          </cell>
          <cell r="R68">
            <v>2.1</v>
          </cell>
          <cell r="S68">
            <v>2.1</v>
          </cell>
          <cell r="T68">
            <v>2.9308885636578403</v>
          </cell>
          <cell r="U68">
            <v>3.6777671456922629</v>
          </cell>
          <cell r="V68">
            <v>4.8388076031631844</v>
          </cell>
          <cell r="W68">
            <v>6.1128382721023655</v>
          </cell>
          <cell r="X68">
            <v>8.2712805261076348</v>
          </cell>
          <cell r="Y68">
            <v>11.003983173559789</v>
          </cell>
          <cell r="Z68">
            <v>14.274883183137066</v>
          </cell>
          <cell r="AA68">
            <v>19.985113301867255</v>
          </cell>
          <cell r="AB68">
            <v>26.331853922717954</v>
          </cell>
          <cell r="AC68">
            <v>34.147253213295222</v>
          </cell>
          <cell r="AD68">
            <v>42.763923860643168</v>
          </cell>
          <cell r="AE68">
            <v>47.405125316993519</v>
          </cell>
          <cell r="AF68">
            <v>51.787070872081593</v>
          </cell>
          <cell r="AG68">
            <v>56.519931812720849</v>
          </cell>
          <cell r="AH68">
            <v>61.090642495699655</v>
          </cell>
          <cell r="AI68">
            <v>66.032293469553082</v>
          </cell>
          <cell r="AJ68">
            <v>71.375106892296714</v>
          </cell>
          <cell r="AK68">
            <v>77.151778317618096</v>
          </cell>
          <cell r="AL68">
            <v>83.397680175311294</v>
          </cell>
          <cell r="AM68">
            <v>90.151082093348265</v>
          </cell>
          <cell r="AN68">
            <v>97.453389465354391</v>
          </cell>
          <cell r="BI68">
            <v>96.955316535592814</v>
          </cell>
          <cell r="BJ68">
            <v>113.96486134242231</v>
          </cell>
        </row>
        <row r="69">
          <cell r="B69" t="str">
            <v>Transfer to DRR</v>
          </cell>
          <cell r="D69">
            <v>109.91800000000001</v>
          </cell>
          <cell r="E69">
            <v>109.91800000000001</v>
          </cell>
          <cell r="F69">
            <v>109.91800000000001</v>
          </cell>
          <cell r="G69">
            <v>63.4</v>
          </cell>
          <cell r="H69">
            <v>42.3</v>
          </cell>
          <cell r="I69">
            <v>42.3</v>
          </cell>
          <cell r="J69">
            <v>84.563000000000002</v>
          </cell>
          <cell r="K69">
            <v>133.16999999999999</v>
          </cell>
          <cell r="L69">
            <v>48.5</v>
          </cell>
          <cell r="M69">
            <v>52.8</v>
          </cell>
          <cell r="N69">
            <v>52.8</v>
          </cell>
          <cell r="O69">
            <v>52.8</v>
          </cell>
          <cell r="P69">
            <v>52.8</v>
          </cell>
          <cell r="Q69">
            <v>0</v>
          </cell>
          <cell r="BI69">
            <v>4675</v>
          </cell>
          <cell r="BJ69">
            <v>3330</v>
          </cell>
        </row>
        <row r="70">
          <cell r="B70" t="str">
            <v>Proposed dividend on equity shares</v>
          </cell>
          <cell r="D70">
            <v>109.91800000000001</v>
          </cell>
          <cell r="E70">
            <v>109.91800000000001</v>
          </cell>
          <cell r="F70">
            <v>109.91800000000001</v>
          </cell>
          <cell r="G70">
            <v>63.4</v>
          </cell>
          <cell r="H70">
            <v>42.3</v>
          </cell>
          <cell r="I70">
            <v>42.3</v>
          </cell>
          <cell r="J70">
            <v>84.563000000000002</v>
          </cell>
          <cell r="K70">
            <v>133.16999999999999</v>
          </cell>
          <cell r="L70">
            <v>221.947</v>
          </cell>
          <cell r="M70">
            <v>355.11399999999998</v>
          </cell>
          <cell r="N70">
            <v>443.89299999999997</v>
          </cell>
          <cell r="O70">
            <v>665.84</v>
          </cell>
          <cell r="P70">
            <v>1109.7329999999999</v>
          </cell>
          <cell r="Q70">
            <v>1553.626</v>
          </cell>
          <cell r="R70">
            <v>1864.4</v>
          </cell>
          <cell r="S70">
            <v>1864.4</v>
          </cell>
          <cell r="T70">
            <v>2602.0018343755391</v>
          </cell>
          <cell r="U70">
            <v>3265.0701832055511</v>
          </cell>
          <cell r="V70">
            <v>4295.825646781831</v>
          </cell>
          <cell r="BI70">
            <v>708.7302176252548</v>
          </cell>
          <cell r="BJ70">
            <v>504.8281550143526</v>
          </cell>
        </row>
        <row r="71">
          <cell r="B71" t="str">
            <v>tax on dividends</v>
          </cell>
          <cell r="D71">
            <v>12.090999999999999</v>
          </cell>
          <cell r="E71">
            <v>16.64</v>
          </cell>
          <cell r="F71">
            <v>20.027000000000001</v>
          </cell>
          <cell r="G71">
            <v>2.6</v>
          </cell>
          <cell r="H71">
            <v>5.4</v>
          </cell>
          <cell r="I71">
            <v>9.6999999999999993</v>
          </cell>
          <cell r="J71">
            <v>15.638</v>
          </cell>
          <cell r="K71">
            <v>22.496000000000002</v>
          </cell>
          <cell r="L71">
            <v>38.265999999999998</v>
          </cell>
          <cell r="M71">
            <v>60.351999999999997</v>
          </cell>
          <cell r="N71">
            <v>75.44</v>
          </cell>
          <cell r="O71">
            <v>110.58799999999999</v>
          </cell>
          <cell r="P71">
            <v>180.02600000000001</v>
          </cell>
          <cell r="Q71">
            <v>252.03700000000001</v>
          </cell>
          <cell r="R71">
            <v>316.8</v>
          </cell>
          <cell r="S71">
            <v>316.8</v>
          </cell>
          <cell r="T71">
            <v>442.34031184384168</v>
          </cell>
          <cell r="U71">
            <v>555.06193114494374</v>
          </cell>
          <cell r="V71">
            <v>730.29035995291133</v>
          </cell>
        </row>
        <row r="72">
          <cell r="B72" t="str">
            <v>Transfer to general reserve</v>
          </cell>
          <cell r="H72">
            <v>1.9750000000000001</v>
          </cell>
          <cell r="I72">
            <v>2.879</v>
          </cell>
          <cell r="J72">
            <v>20.515999999999998</v>
          </cell>
          <cell r="K72">
            <v>74.546999999999997</v>
          </cell>
          <cell r="L72">
            <v>94.331000000000003</v>
          </cell>
          <cell r="M72">
            <v>158.28700000000001</v>
          </cell>
          <cell r="N72">
            <v>1092.7</v>
          </cell>
          <cell r="O72">
            <v>1055.0999999999999</v>
          </cell>
          <cell r="P72">
            <v>1364.6</v>
          </cell>
          <cell r="Q72">
            <v>2163.1</v>
          </cell>
          <cell r="R72">
            <v>7363.8432618016377</v>
          </cell>
          <cell r="S72">
            <v>8762.2159635943935</v>
          </cell>
        </row>
        <row r="73">
          <cell r="B73" t="str">
            <v>balance carried to balance sheet</v>
          </cell>
          <cell r="D73">
            <v>122.009</v>
          </cell>
          <cell r="E73">
            <v>126.55800000000001</v>
          </cell>
          <cell r="F73">
            <v>129.94499999999999</v>
          </cell>
          <cell r="G73">
            <v>66</v>
          </cell>
          <cell r="H73">
            <v>171.87500000000023</v>
          </cell>
          <cell r="I73">
            <v>195.5729999999991</v>
          </cell>
          <cell r="J73">
            <v>296.22599999999994</v>
          </cell>
          <cell r="K73">
            <v>774.99999999999795</v>
          </cell>
          <cell r="L73">
            <v>1309.3959999999972</v>
          </cell>
          <cell r="M73">
            <v>2185.4509999999987</v>
          </cell>
          <cell r="N73">
            <v>2109.2539999999985</v>
          </cell>
          <cell r="O73">
            <v>2728.6560000000022</v>
          </cell>
          <cell r="P73">
            <v>4326.1520000000064</v>
          </cell>
          <cell r="Q73">
            <v>6361.9480000000094</v>
          </cell>
          <cell r="R73">
            <v>5070.5690000000104</v>
          </cell>
          <cell r="S73">
            <v>5230.2039999999979</v>
          </cell>
          <cell r="T73">
            <v>5628.9973016990834</v>
          </cell>
          <cell r="U73">
            <v>6383.2122081668522</v>
          </cell>
          <cell r="V73">
            <v>7247.6715554990606</v>
          </cell>
          <cell r="W73">
            <v>15505.406394961918</v>
          </cell>
          <cell r="X73">
            <v>18357.817632877479</v>
          </cell>
          <cell r="Y73">
            <v>21709.293790493219</v>
          </cell>
          <cell r="Z73">
            <v>25346.082883249044</v>
          </cell>
          <cell r="AA73">
            <v>29570.839663019207</v>
          </cell>
          <cell r="AB73">
            <v>33395.787523762971</v>
          </cell>
          <cell r="AC73">
            <v>37894.316676523144</v>
          </cell>
          <cell r="AD73">
            <v>42183.569898383284</v>
          </cell>
          <cell r="AE73">
            <v>46761.785094080449</v>
          </cell>
          <cell r="AF73">
            <v>51084.26277915758</v>
          </cell>
          <cell r="AG73">
            <v>55752.893538097982</v>
          </cell>
          <cell r="AH73">
            <v>60261.574598541345</v>
          </cell>
          <cell r="AI73">
            <v>65136.16187795627</v>
          </cell>
          <cell r="AJ73">
            <v>70406.467386093922</v>
          </cell>
          <cell r="AK73">
            <v>76104.742961649885</v>
          </cell>
          <cell r="AL73">
            <v>82265.880991243233</v>
          </cell>
          <cell r="AM73">
            <v>88927.631741472534</v>
          </cell>
          <cell r="AN73">
            <v>96130.838688765667</v>
          </cell>
        </row>
        <row r="74">
          <cell r="B74" t="str">
            <v>Total equity dividend payout</v>
          </cell>
          <cell r="D74">
            <v>122.009</v>
          </cell>
          <cell r="E74">
            <v>126.55800000000001</v>
          </cell>
          <cell r="F74">
            <v>129.94499999999999</v>
          </cell>
          <cell r="G74">
            <v>66</v>
          </cell>
          <cell r="H74">
            <v>47.699999999999996</v>
          </cell>
          <cell r="I74">
            <v>52</v>
          </cell>
          <cell r="J74">
            <v>100.20100000000001</v>
          </cell>
          <cell r="K74">
            <v>155.666</v>
          </cell>
          <cell r="L74">
            <v>260.21300000000002</v>
          </cell>
          <cell r="M74">
            <v>415.46599999999995</v>
          </cell>
          <cell r="N74">
            <v>519.33299999999997</v>
          </cell>
          <cell r="O74">
            <v>776.428</v>
          </cell>
          <cell r="P74">
            <v>1289.759</v>
          </cell>
          <cell r="Q74">
            <v>1805.663</v>
          </cell>
          <cell r="R74">
            <v>2181.2000000000003</v>
          </cell>
          <cell r="S74">
            <v>2181.2000000000003</v>
          </cell>
          <cell r="T74">
            <v>2602.0018343755391</v>
          </cell>
          <cell r="U74">
            <v>3265.0701832055511</v>
          </cell>
          <cell r="V74">
            <v>4295.825646781831</v>
          </cell>
          <cell r="W74">
            <v>5426.8922382366709</v>
          </cell>
          <cell r="X74">
            <v>7343.1270531509917</v>
          </cell>
          <cell r="Y74">
            <v>9769.1822057219488</v>
          </cell>
          <cell r="Z74">
            <v>12673.041441624522</v>
          </cell>
          <cell r="AA74">
            <v>17742.503797811525</v>
          </cell>
          <cell r="AB74">
            <v>23377.051266634076</v>
          </cell>
          <cell r="AC74">
            <v>30315.453341218512</v>
          </cell>
          <cell r="AD74">
            <v>37965.212908544949</v>
          </cell>
          <cell r="AE74">
            <v>42085.606584672409</v>
          </cell>
          <cell r="AF74">
            <v>45975.836501241822</v>
          </cell>
          <cell r="AG74">
            <v>50177.604184288182</v>
          </cell>
          <cell r="AH74">
            <v>54235.417138687211</v>
          </cell>
          <cell r="AI74">
            <v>58622.545690160645</v>
          </cell>
          <cell r="AJ74">
            <v>63365.820647484528</v>
          </cell>
          <cell r="AK74">
            <v>68494.268665484895</v>
          </cell>
          <cell r="AL74">
            <v>74039.292892118916</v>
          </cell>
          <cell r="AM74">
            <v>80034.868567325277</v>
          </cell>
          <cell r="AN74">
            <v>86517.754819889102</v>
          </cell>
          <cell r="BI74">
            <v>4303.8465010149648</v>
          </cell>
          <cell r="BJ74">
            <v>5058.9001949901267</v>
          </cell>
        </row>
        <row r="75">
          <cell r="B75" t="str">
            <v>Payout ratio</v>
          </cell>
          <cell r="D75">
            <v>0.94173266027570834</v>
          </cell>
          <cell r="E75">
            <v>0.8357083426880948</v>
          </cell>
          <cell r="F75">
            <v>0.66576664736834301</v>
          </cell>
          <cell r="G75">
            <v>0.69008782936010094</v>
          </cell>
          <cell r="H75">
            <v>1.8752948576820097</v>
          </cell>
          <cell r="I75">
            <v>0.66145137696369127</v>
          </cell>
          <cell r="J75">
            <v>0.45269354488940311</v>
          </cell>
          <cell r="K75">
            <v>0.2195661035500753</v>
          </cell>
          <cell r="L75">
            <v>0.27757829834442821</v>
          </cell>
          <cell r="M75">
            <v>0.27648445371384633</v>
          </cell>
          <cell r="N75">
            <v>0.32690496753189557</v>
          </cell>
          <cell r="O75">
            <v>0.31023230223304038</v>
          </cell>
          <cell r="P75">
            <v>0.2996547518092999</v>
          </cell>
          <cell r="Q75">
            <v>0.30086485630855192</v>
          </cell>
          <cell r="R75">
            <v>0.30078178165906788</v>
          </cell>
          <cell r="S75">
            <v>0.29430321164518902</v>
          </cell>
          <cell r="T75">
            <v>0.3</v>
          </cell>
          <cell r="U75">
            <v>0.32</v>
          </cell>
          <cell r="V75">
            <v>0.35</v>
          </cell>
          <cell r="W75">
            <v>0.35</v>
          </cell>
          <cell r="X75">
            <v>0.4</v>
          </cell>
          <cell r="Y75">
            <v>0.45</v>
          </cell>
          <cell r="Z75">
            <v>0.5</v>
          </cell>
          <cell r="AA75">
            <v>0.6</v>
          </cell>
          <cell r="AB75">
            <v>0.7</v>
          </cell>
          <cell r="AC75">
            <v>0.79999999999999993</v>
          </cell>
          <cell r="AD75">
            <v>0.89999999999999991</v>
          </cell>
          <cell r="AE75">
            <v>0.9</v>
          </cell>
          <cell r="AF75">
            <v>0.9</v>
          </cell>
          <cell r="AG75">
            <v>0.9</v>
          </cell>
          <cell r="AH75">
            <v>0.9</v>
          </cell>
          <cell r="AI75">
            <v>0.9</v>
          </cell>
          <cell r="AJ75">
            <v>0.9</v>
          </cell>
          <cell r="AK75">
            <v>0.9</v>
          </cell>
          <cell r="AL75">
            <v>0.9</v>
          </cell>
          <cell r="AM75">
            <v>0.9</v>
          </cell>
          <cell r="AN75">
            <v>0.9</v>
          </cell>
          <cell r="BI75">
            <v>0.5</v>
          </cell>
          <cell r="BJ75">
            <v>0.5</v>
          </cell>
        </row>
        <row r="76">
          <cell r="B76" t="str">
            <v>RoE</v>
          </cell>
          <cell r="D76">
            <v>8.1815219532895694E-2</v>
          </cell>
          <cell r="E76">
            <v>4.2556051990125604E-2</v>
          </cell>
          <cell r="F76">
            <v>6.7810323892865509E-2</v>
          </cell>
          <cell r="G76">
            <v>6.5494131790162613E-2</v>
          </cell>
          <cell r="H76">
            <v>8.5641931786307982E-2</v>
          </cell>
          <cell r="I76">
            <v>0.22715289734851779</v>
          </cell>
          <cell r="J76">
            <v>0.39273447309424547</v>
          </cell>
          <cell r="K76">
            <v>0.56400357063418793</v>
          </cell>
          <cell r="L76">
            <v>0.45361620117199986</v>
          </cell>
          <cell r="M76">
            <v>0.37688784146675847</v>
          </cell>
          <cell r="N76">
            <v>0.43216235622725713</v>
          </cell>
          <cell r="O76">
            <v>0.41422585351765928</v>
          </cell>
          <cell r="P76">
            <v>0.53025088644867324</v>
          </cell>
          <cell r="Q76">
            <v>0.49002138783369875</v>
          </cell>
          <cell r="R76">
            <v>0.42472993253332042</v>
          </cell>
          <cell r="S76">
            <v>0.33021551168640095</v>
          </cell>
          <cell r="T76">
            <v>0.30674668483723372</v>
          </cell>
          <cell r="U76">
            <v>0.29336767376363332</v>
          </cell>
          <cell r="V76">
            <v>0.29058517907875425</v>
          </cell>
          <cell r="W76">
            <v>0.30244765655013134</v>
          </cell>
          <cell r="X76">
            <v>0.29698951909650118</v>
          </cell>
          <cell r="Y76">
            <v>0.29620917600054752</v>
          </cell>
          <cell r="Z76">
            <v>0.29610950198939279</v>
          </cell>
          <cell r="AA76">
            <v>0.3022129829841016</v>
          </cell>
          <cell r="AB76">
            <v>0.30702779939750763</v>
          </cell>
          <cell r="AC76">
            <v>0.32231275942782156</v>
          </cell>
          <cell r="AD76">
            <v>0.34165415775851782</v>
          </cell>
          <cell r="AE76">
            <v>0.36556664865876604</v>
          </cell>
          <cell r="AF76">
            <v>0.38464690983229577</v>
          </cell>
          <cell r="AG76">
            <v>0.40356765257697347</v>
          </cell>
          <cell r="AH76">
            <v>0.41862624934683984</v>
          </cell>
          <cell r="AI76">
            <v>0.4336032038553182</v>
          </cell>
          <cell r="AJ76">
            <v>0.44845512940303139</v>
          </cell>
          <cell r="AK76">
            <v>0.46314014084449229</v>
          </cell>
          <cell r="AL76">
            <v>0.4776183168184498</v>
          </cell>
          <cell r="AM76">
            <v>0.49185211445650101</v>
          </cell>
          <cell r="AN76">
            <v>0.50580672809125249</v>
          </cell>
          <cell r="BI76">
            <v>0.43092107953200653</v>
          </cell>
          <cell r="BJ76">
            <v>0.41035061929468314</v>
          </cell>
        </row>
        <row r="77">
          <cell r="B77" t="str">
            <v>RoCE - Adjusted for Golden Harvest</v>
          </cell>
          <cell r="G77">
            <v>4.2536344111810065E-2</v>
          </cell>
          <cell r="H77">
            <v>0.10509870675952881</v>
          </cell>
          <cell r="I77">
            <v>0.21598247133757953</v>
          </cell>
          <cell r="J77">
            <v>0.22553962393691918</v>
          </cell>
          <cell r="K77">
            <v>0.31317521816880078</v>
          </cell>
          <cell r="L77">
            <v>0.45136909494266364</v>
          </cell>
          <cell r="M77">
            <v>0.43224945460808328</v>
          </cell>
          <cell r="N77">
            <v>0.2704407265668678</v>
          </cell>
          <cell r="O77">
            <v>0.22901918419471445</v>
          </cell>
          <cell r="P77">
            <v>0.50197050028725965</v>
          </cell>
          <cell r="Q77">
            <v>0.45203669895365256</v>
          </cell>
          <cell r="R77">
            <v>0.3904250277891429</v>
          </cell>
          <cell r="S77">
            <v>0.29369979739384577</v>
          </cell>
          <cell r="T77">
            <v>0.23242108540129031</v>
          </cell>
          <cell r="U77">
            <v>0.3480661687897687</v>
          </cell>
          <cell r="V77">
            <v>0.38715438060737833</v>
          </cell>
        </row>
        <row r="78">
          <cell r="B78" t="str">
            <v>Watches</v>
          </cell>
          <cell r="G78">
            <v>4216.6779999999999</v>
          </cell>
          <cell r="H78">
            <v>4150.2730000000001</v>
          </cell>
          <cell r="I78">
            <v>4839.9619999999995</v>
          </cell>
          <cell r="J78">
            <v>5245.7029999999995</v>
          </cell>
          <cell r="K78">
            <v>6085.67</v>
          </cell>
          <cell r="L78">
            <v>7341.3720000000003</v>
          </cell>
          <cell r="M78">
            <v>8696.4139999999989</v>
          </cell>
          <cell r="N78">
            <v>8899.9329999999991</v>
          </cell>
          <cell r="O78">
            <v>9903.4789999999994</v>
          </cell>
          <cell r="P78">
            <v>12375.382</v>
          </cell>
          <cell r="Q78">
            <v>0</v>
          </cell>
          <cell r="R78">
            <v>0</v>
          </cell>
          <cell r="S78">
            <v>0</v>
          </cell>
        </row>
        <row r="79">
          <cell r="A79" t="str">
            <v>Balance Sheet</v>
          </cell>
          <cell r="B79" t="str">
            <v>Growth in watches</v>
          </cell>
          <cell r="H79">
            <v>-1.5748179016751962E-2</v>
          </cell>
          <cell r="I79">
            <v>0.16617918869433401</v>
          </cell>
          <cell r="J79">
            <v>8.3831443304720255E-2</v>
          </cell>
          <cell r="K79">
            <v>0.16012477259959268</v>
          </cell>
          <cell r="L79">
            <v>0.20633751090676955</v>
          </cell>
          <cell r="M79">
            <v>0.18457612555255309</v>
          </cell>
          <cell r="N79">
            <v>2.340263469517434E-2</v>
          </cell>
          <cell r="O79">
            <v>0.11275882638667056</v>
          </cell>
          <cell r="P79">
            <v>0.24959945893761182</v>
          </cell>
        </row>
        <row r="80">
          <cell r="B80" t="str">
            <v>Sources of funds</v>
          </cell>
          <cell r="F80">
            <v>2029.498</v>
          </cell>
          <cell r="G80">
            <v>2659.489</v>
          </cell>
          <cell r="H80">
            <v>3438.942</v>
          </cell>
          <cell r="I80">
            <v>4238.0160000000005</v>
          </cell>
          <cell r="J80">
            <v>5314.777</v>
          </cell>
          <cell r="K80">
            <v>7895.7560000000003</v>
          </cell>
          <cell r="L80">
            <v>12902.987999999999</v>
          </cell>
          <cell r="M80">
            <v>22251.543000000001</v>
          </cell>
          <cell r="N80">
            <v>31463.358</v>
          </cell>
          <cell r="O80">
            <v>39732.738999999994</v>
          </cell>
          <cell r="P80">
            <v>54895.613000000005</v>
          </cell>
          <cell r="Q80">
            <v>7444.629310344827</v>
          </cell>
          <cell r="R80">
            <v>8121.4137931034484</v>
          </cell>
          <cell r="S80">
            <v>9474.9827586206902</v>
          </cell>
        </row>
        <row r="81">
          <cell r="B81" t="str">
            <v>Shareholders funds</v>
          </cell>
          <cell r="G81">
            <v>0.31041715734629949</v>
          </cell>
          <cell r="H81">
            <v>0.29308374653927882</v>
          </cell>
          <cell r="I81">
            <v>0.23236041782618044</v>
          </cell>
          <cell r="J81">
            <v>0.2540719525362809</v>
          </cell>
          <cell r="K81">
            <v>0.48562319736086779</v>
          </cell>
          <cell r="L81">
            <v>0.63416751986763509</v>
          </cell>
          <cell r="M81">
            <v>0.72452636552091665</v>
          </cell>
          <cell r="N81">
            <v>0.41398544811027249</v>
          </cell>
          <cell r="O81">
            <v>0.26282576068326824</v>
          </cell>
          <cell r="P81">
            <v>0.38162166469318959</v>
          </cell>
          <cell r="Q81">
            <v>-0.86438571493236038</v>
          </cell>
          <cell r="R81">
            <v>9.090909090909105E-2</v>
          </cell>
          <cell r="S81">
            <v>0.16666666666666674</v>
          </cell>
        </row>
        <row r="82">
          <cell r="B82" t="str">
            <v>Share Capital</v>
          </cell>
          <cell r="D82">
            <v>822.76300000000003</v>
          </cell>
          <cell r="E82">
            <v>822.76300000000003</v>
          </cell>
          <cell r="F82">
            <v>822.76300000000003</v>
          </cell>
          <cell r="G82">
            <v>822.76300000000003</v>
          </cell>
          <cell r="H82">
            <v>822.76300000000003</v>
          </cell>
          <cell r="I82">
            <v>822.76300000000003</v>
          </cell>
          <cell r="J82">
            <v>822.76300000000003</v>
          </cell>
          <cell r="K82">
            <v>822.76300000000003</v>
          </cell>
          <cell r="L82">
            <v>443.89299999999997</v>
          </cell>
          <cell r="M82">
            <v>443.89299999999997</v>
          </cell>
          <cell r="N82">
            <v>443.89299999999997</v>
          </cell>
          <cell r="O82">
            <v>443.89299999999997</v>
          </cell>
          <cell r="P82">
            <v>443.89299999999997</v>
          </cell>
          <cell r="Q82">
            <v>887.78599999999994</v>
          </cell>
          <cell r="R82">
            <v>887.78599999999994</v>
          </cell>
          <cell r="S82">
            <v>887.78599999999994</v>
          </cell>
          <cell r="T82">
            <v>887.78599999999994</v>
          </cell>
          <cell r="U82">
            <v>887.78599999999994</v>
          </cell>
          <cell r="V82">
            <v>887.78599999999994</v>
          </cell>
          <cell r="W82">
            <v>887.78599999999994</v>
          </cell>
          <cell r="X82">
            <v>887.78599999999994</v>
          </cell>
          <cell r="Y82">
            <v>887.78599999999994</v>
          </cell>
          <cell r="Z82">
            <v>887.78599999999994</v>
          </cell>
          <cell r="AA82">
            <v>887.78599999999994</v>
          </cell>
          <cell r="AB82">
            <v>887.78599999999994</v>
          </cell>
          <cell r="AC82">
            <v>887.78599999999994</v>
          </cell>
          <cell r="AD82">
            <v>887.78599999999994</v>
          </cell>
          <cell r="AE82">
            <v>887.78599999999994</v>
          </cell>
          <cell r="AF82">
            <v>887.78599999999994</v>
          </cell>
          <cell r="AG82">
            <v>887.78599999999994</v>
          </cell>
          <cell r="AH82">
            <v>887.78599999999994</v>
          </cell>
          <cell r="AI82">
            <v>887.78599999999994</v>
          </cell>
          <cell r="AJ82">
            <v>887.78599999999994</v>
          </cell>
          <cell r="AK82">
            <v>887.78599999999994</v>
          </cell>
          <cell r="AL82">
            <v>887.78599999999994</v>
          </cell>
          <cell r="AM82">
            <v>887.78599999999994</v>
          </cell>
          <cell r="AN82">
            <v>887.78599999999994</v>
          </cell>
          <cell r="BI82">
            <v>887.78599999999994</v>
          </cell>
          <cell r="BJ82">
            <v>887.78599999999994</v>
          </cell>
        </row>
        <row r="83">
          <cell r="B83" t="str">
            <v>Reserves and Surplus</v>
          </cell>
          <cell r="D83">
            <v>1160.771</v>
          </cell>
          <cell r="E83">
            <v>1185.6510000000001</v>
          </cell>
          <cell r="F83">
            <v>1250.8869999999999</v>
          </cell>
          <cell r="G83">
            <v>824.154</v>
          </cell>
          <cell r="H83">
            <v>801.85199999999998</v>
          </cell>
          <cell r="I83">
            <v>828.49300000000005</v>
          </cell>
          <cell r="J83">
            <v>949.65200000000004</v>
          </cell>
          <cell r="K83">
            <v>1502.9570000000001</v>
          </cell>
          <cell r="L83">
            <v>2830.5540000000001</v>
          </cell>
          <cell r="M83">
            <v>3917.7620000000002</v>
          </cell>
          <cell r="N83">
            <v>5068.5420000000004</v>
          </cell>
          <cell r="O83">
            <v>6799.94</v>
          </cell>
          <cell r="P83">
            <v>9809.9030000000002</v>
          </cell>
          <cell r="Q83">
            <v>13611.182000000001</v>
          </cell>
          <cell r="R83">
            <v>18760.917000000001</v>
          </cell>
          <cell r="S83">
            <v>24351.795999999998</v>
          </cell>
          <cell r="T83">
            <v>30423.133613542926</v>
          </cell>
          <cell r="U83">
            <v>37361.40775285472</v>
          </cell>
          <cell r="V83">
            <v>45339.369668306696</v>
          </cell>
          <cell r="W83">
            <v>55417.883825031939</v>
          </cell>
          <cell r="X83">
            <v>66432.57440475843</v>
          </cell>
          <cell r="Y83">
            <v>78372.685989529695</v>
          </cell>
          <cell r="Z83">
            <v>91045.727431154228</v>
          </cell>
          <cell r="AA83">
            <v>102874.0632963619</v>
          </cell>
          <cell r="AB83">
            <v>112892.7995534908</v>
          </cell>
          <cell r="AC83">
            <v>120471.66288879544</v>
          </cell>
          <cell r="AD83">
            <v>124690.01987863376</v>
          </cell>
          <cell r="AE83">
            <v>129366.19838804181</v>
          </cell>
          <cell r="AF83">
            <v>134474.62466595758</v>
          </cell>
          <cell r="AG83">
            <v>140049.91401976737</v>
          </cell>
          <cell r="AH83">
            <v>146076.07147962149</v>
          </cell>
          <cell r="AI83">
            <v>152589.68766741711</v>
          </cell>
          <cell r="AJ83">
            <v>159630.33440602649</v>
          </cell>
          <cell r="AK83">
            <v>167240.80870219145</v>
          </cell>
          <cell r="AL83">
            <v>175467.39680131577</v>
          </cell>
          <cell r="AM83">
            <v>184360.159975463</v>
          </cell>
          <cell r="AN83">
            <v>193973.24384433957</v>
          </cell>
          <cell r="BI83">
            <v>21239.240374676177</v>
          </cell>
          <cell r="BJ83">
            <v>26298.140569666306</v>
          </cell>
        </row>
        <row r="84">
          <cell r="B84" t="str">
            <v>Total Networth</v>
          </cell>
          <cell r="D84">
            <v>1983.5340000000001</v>
          </cell>
          <cell r="E84">
            <v>2008.4140000000002</v>
          </cell>
          <cell r="F84">
            <v>2073.65</v>
          </cell>
          <cell r="G84">
            <v>1646.9169999999999</v>
          </cell>
          <cell r="H84">
            <v>1624.615</v>
          </cell>
          <cell r="I84">
            <v>1651.2560000000001</v>
          </cell>
          <cell r="J84">
            <v>1772.415</v>
          </cell>
          <cell r="K84">
            <v>2325.7200000000003</v>
          </cell>
          <cell r="L84">
            <v>3274.4470000000001</v>
          </cell>
          <cell r="M84">
            <v>4361.6549999999997</v>
          </cell>
          <cell r="N84">
            <v>5512.4350000000004</v>
          </cell>
          <cell r="O84">
            <v>7243.8329999999996</v>
          </cell>
          <cell r="P84">
            <v>10253.796</v>
          </cell>
          <cell r="Q84">
            <v>14498.968000000001</v>
          </cell>
          <cell r="R84">
            <v>19648.703000000001</v>
          </cell>
          <cell r="S84">
            <v>25239.581999999999</v>
          </cell>
          <cell r="T84">
            <v>31310.919613542927</v>
          </cell>
          <cell r="U84">
            <v>38249.193752854721</v>
          </cell>
          <cell r="V84">
            <v>46227.155668306696</v>
          </cell>
          <cell r="W84">
            <v>56305.669825031939</v>
          </cell>
          <cell r="X84">
            <v>67320.360404758423</v>
          </cell>
          <cell r="Y84">
            <v>79260.471989529688</v>
          </cell>
          <cell r="Z84">
            <v>91933.513431154221</v>
          </cell>
          <cell r="AA84">
            <v>103761.84929636189</v>
          </cell>
          <cell r="AB84">
            <v>113780.58555349079</v>
          </cell>
          <cell r="AC84">
            <v>121359.44888879544</v>
          </cell>
          <cell r="AD84">
            <v>125577.80587863375</v>
          </cell>
          <cell r="AE84">
            <v>130253.9843880418</v>
          </cell>
          <cell r="AF84">
            <v>135362.41066595758</v>
          </cell>
          <cell r="AG84">
            <v>140937.70001976736</v>
          </cell>
          <cell r="AH84">
            <v>146963.85747962148</v>
          </cell>
          <cell r="AI84">
            <v>153477.4736674171</v>
          </cell>
          <cell r="AJ84">
            <v>160518.12040602649</v>
          </cell>
          <cell r="AK84">
            <v>168128.59470219145</v>
          </cell>
          <cell r="AL84">
            <v>176355.18280131576</v>
          </cell>
          <cell r="AM84">
            <v>185247.94597546299</v>
          </cell>
          <cell r="AN84">
            <v>194861.02984433956</v>
          </cell>
          <cell r="BI84">
            <v>22127.026374676178</v>
          </cell>
          <cell r="BJ84">
            <v>27185.926569666306</v>
          </cell>
        </row>
        <row r="85">
          <cell r="B85" t="str">
            <v>Loan Funds</v>
          </cell>
        </row>
        <row r="86">
          <cell r="A86" t="str">
            <v>Balance Sheet</v>
          </cell>
          <cell r="B86" t="str">
            <v>Secured loans</v>
          </cell>
          <cell r="D86">
            <v>2036.779</v>
          </cell>
          <cell r="E86">
            <v>1780.34</v>
          </cell>
          <cell r="F86">
            <v>2354.8829999999998</v>
          </cell>
          <cell r="G86">
            <v>2100.8319999999999</v>
          </cell>
          <cell r="H86">
            <v>1268.0260000000001</v>
          </cell>
          <cell r="I86">
            <v>2036.0989999999999</v>
          </cell>
          <cell r="J86">
            <v>1935.23</v>
          </cell>
          <cell r="K86">
            <v>1488.377</v>
          </cell>
          <cell r="L86">
            <v>1726.7070000000001</v>
          </cell>
          <cell r="M86">
            <v>1881.135</v>
          </cell>
          <cell r="N86">
            <v>1167.5509999999999</v>
          </cell>
          <cell r="O86">
            <v>727.904</v>
          </cell>
          <cell r="P86">
            <v>676.99299999999994</v>
          </cell>
          <cell r="Q86">
            <v>113.111</v>
          </cell>
          <cell r="R86">
            <v>0</v>
          </cell>
          <cell r="S86">
            <v>8062.723</v>
          </cell>
          <cell r="T86">
            <v>8062.723</v>
          </cell>
          <cell r="U86">
            <v>0</v>
          </cell>
          <cell r="V86">
            <v>0</v>
          </cell>
        </row>
        <row r="87">
          <cell r="B87" t="str">
            <v>Unsecured loans</v>
          </cell>
          <cell r="D87">
            <v>1917.998</v>
          </cell>
          <cell r="E87">
            <v>2318.8719999999998</v>
          </cell>
          <cell r="F87">
            <v>1865.2280000000001</v>
          </cell>
          <cell r="G87">
            <v>2332.0990000000002</v>
          </cell>
          <cell r="H87">
            <v>3402.6320000000001</v>
          </cell>
          <cell r="I87">
            <v>2031.0319999999999</v>
          </cell>
          <cell r="J87">
            <v>1246.681</v>
          </cell>
          <cell r="K87">
            <v>1190.8610000000001</v>
          </cell>
          <cell r="L87">
            <v>743.36599999999999</v>
          </cell>
          <cell r="M87">
            <v>697.80200000000002</v>
          </cell>
          <cell r="N87">
            <v>586.5</v>
          </cell>
          <cell r="O87">
            <v>0</v>
          </cell>
          <cell r="P87">
            <v>0</v>
          </cell>
          <cell r="Q87">
            <v>0</v>
          </cell>
          <cell r="R87">
            <v>0</v>
          </cell>
          <cell r="S87">
            <v>0</v>
          </cell>
          <cell r="T87">
            <v>0</v>
          </cell>
          <cell r="U87">
            <v>0</v>
          </cell>
          <cell r="V87">
            <v>0</v>
          </cell>
          <cell r="BI87">
            <v>-100</v>
          </cell>
        </row>
        <row r="88">
          <cell r="B88" t="str">
            <v>Total Loan Funds</v>
          </cell>
          <cell r="D88">
            <v>3954.777</v>
          </cell>
          <cell r="E88">
            <v>4099.2119999999995</v>
          </cell>
          <cell r="F88">
            <v>4220.1109999999999</v>
          </cell>
          <cell r="G88">
            <v>4432.9310000000005</v>
          </cell>
          <cell r="H88">
            <v>4670.6580000000004</v>
          </cell>
          <cell r="I88">
            <v>4067.1309999999999</v>
          </cell>
          <cell r="J88">
            <v>3181.9110000000001</v>
          </cell>
          <cell r="K88">
            <v>2679.2380000000003</v>
          </cell>
          <cell r="L88">
            <v>2470.0730000000003</v>
          </cell>
          <cell r="M88">
            <v>2578.9369999999999</v>
          </cell>
          <cell r="N88">
            <v>1754.0509999999999</v>
          </cell>
          <cell r="O88">
            <v>727.904</v>
          </cell>
          <cell r="P88">
            <v>676.99299999999994</v>
          </cell>
          <cell r="Q88">
            <v>113.111</v>
          </cell>
          <cell r="R88">
            <v>0</v>
          </cell>
          <cell r="S88">
            <v>8062.723</v>
          </cell>
          <cell r="T88">
            <v>8062.723</v>
          </cell>
          <cell r="U88">
            <v>0</v>
          </cell>
          <cell r="V88">
            <v>0</v>
          </cell>
        </row>
        <row r="89">
          <cell r="B89" t="str">
            <v>Deferred tax liability</v>
          </cell>
          <cell r="D89">
            <v>0</v>
          </cell>
          <cell r="E89">
            <v>0</v>
          </cell>
          <cell r="F89">
            <v>0</v>
          </cell>
          <cell r="G89">
            <v>445.76600000000002</v>
          </cell>
          <cell r="H89">
            <v>415.85899999999998</v>
          </cell>
          <cell r="I89">
            <v>351.404</v>
          </cell>
          <cell r="J89">
            <v>293.19799999999998</v>
          </cell>
          <cell r="K89">
            <v>237.548</v>
          </cell>
          <cell r="L89">
            <v>174.41900000000001</v>
          </cell>
          <cell r="M89">
            <v>247.11699999999999</v>
          </cell>
          <cell r="N89">
            <v>181.78</v>
          </cell>
          <cell r="O89">
            <v>47.548999999999999</v>
          </cell>
          <cell r="P89">
            <v>15.182</v>
          </cell>
          <cell r="Q89">
            <v>0</v>
          </cell>
          <cell r="R89">
            <v>0</v>
          </cell>
          <cell r="S89">
            <v>0</v>
          </cell>
          <cell r="T89">
            <v>0</v>
          </cell>
          <cell r="U89">
            <v>0</v>
          </cell>
          <cell r="V89">
            <v>0</v>
          </cell>
          <cell r="W89">
            <v>887.78599999999994</v>
          </cell>
          <cell r="X89">
            <v>887.78599999999994</v>
          </cell>
          <cell r="Y89">
            <v>887.78599999999994</v>
          </cell>
          <cell r="Z89">
            <v>887.78599999999994</v>
          </cell>
          <cell r="AA89">
            <v>887.78599999999994</v>
          </cell>
          <cell r="AB89">
            <v>887.78599999999994</v>
          </cell>
        </row>
        <row r="90">
          <cell r="B90" t="str">
            <v>Total</v>
          </cell>
          <cell r="D90">
            <v>5938.3109999999997</v>
          </cell>
          <cell r="E90">
            <v>6107.6260000000002</v>
          </cell>
          <cell r="F90">
            <v>6293.7610000000004</v>
          </cell>
          <cell r="G90">
            <v>6525.6139999999996</v>
          </cell>
          <cell r="H90">
            <v>6711.1320000000005</v>
          </cell>
          <cell r="I90">
            <v>6069.7909999999993</v>
          </cell>
          <cell r="J90">
            <v>5247.5240000000003</v>
          </cell>
          <cell r="K90">
            <v>5242.5060000000003</v>
          </cell>
          <cell r="L90">
            <v>5918.9390000000003</v>
          </cell>
          <cell r="M90">
            <v>7187.7089999999998</v>
          </cell>
          <cell r="N90">
            <v>7448.2660000000005</v>
          </cell>
          <cell r="O90">
            <v>8019.2859999999991</v>
          </cell>
          <cell r="P90">
            <v>10945.971000000001</v>
          </cell>
          <cell r="Q90">
            <v>14612.079000000002</v>
          </cell>
          <cell r="R90">
            <v>19648.703000000001</v>
          </cell>
          <cell r="S90">
            <v>33302.305</v>
          </cell>
          <cell r="T90">
            <v>39373.642613542928</v>
          </cell>
          <cell r="U90">
            <v>38249.193752854721</v>
          </cell>
          <cell r="V90">
            <v>46227.155668306696</v>
          </cell>
          <cell r="W90">
            <v>51954.118539968316</v>
          </cell>
          <cell r="X90">
            <v>61627.284533821148</v>
          </cell>
          <cell r="Y90">
            <v>72960.824411122143</v>
          </cell>
          <cell r="Z90">
            <v>86221.066067564316</v>
          </cell>
          <cell r="AA90">
            <v>101735.54880560165</v>
          </cell>
          <cell r="AB90">
            <v>119732.34878172496</v>
          </cell>
        </row>
        <row r="91">
          <cell r="B91" t="str">
            <v>Total Networth</v>
          </cell>
          <cell r="D91">
            <v>1983.5340000000001</v>
          </cell>
          <cell r="E91">
            <v>2008.4140000000002</v>
          </cell>
          <cell r="F91">
            <v>2073.65</v>
          </cell>
          <cell r="G91">
            <v>1646.9169999999999</v>
          </cell>
          <cell r="H91">
            <v>1624.615</v>
          </cell>
          <cell r="I91">
            <v>1651.2560000000001</v>
          </cell>
          <cell r="J91">
            <v>1772.415</v>
          </cell>
          <cell r="K91">
            <v>2325.7200000000003</v>
          </cell>
          <cell r="L91">
            <v>3274.4470000000001</v>
          </cell>
          <cell r="M91">
            <v>4361.6549999999997</v>
          </cell>
          <cell r="N91">
            <v>5512.4350000000004</v>
          </cell>
          <cell r="O91">
            <v>7243.8329999999996</v>
          </cell>
          <cell r="P91">
            <v>10253.796</v>
          </cell>
          <cell r="Q91">
            <v>14528.820396445788</v>
          </cell>
          <cell r="R91">
            <v>19315.318516616851</v>
          </cell>
          <cell r="S91">
            <v>24572.648094773489</v>
          </cell>
          <cell r="T91">
            <v>30219.073293619011</v>
          </cell>
          <cell r="U91">
            <v>36834.692750163049</v>
          </cell>
          <cell r="V91">
            <v>44585.866147935594</v>
          </cell>
          <cell r="W91">
            <v>52841.904539968316</v>
          </cell>
          <cell r="X91">
            <v>62515.070533821148</v>
          </cell>
          <cell r="Y91">
            <v>73848.610411122136</v>
          </cell>
          <cell r="Z91">
            <v>87108.852067564309</v>
          </cell>
          <cell r="AA91">
            <v>102623.33480560164</v>
          </cell>
          <cell r="AB91">
            <v>120620.13478172495</v>
          </cell>
        </row>
        <row r="92">
          <cell r="B92" t="str">
            <v>Application of funds</v>
          </cell>
        </row>
        <row r="93">
          <cell r="B93" t="str">
            <v>Secured loans</v>
          </cell>
          <cell r="D93">
            <v>2036.779</v>
          </cell>
          <cell r="E93">
            <v>1780.34</v>
          </cell>
          <cell r="F93">
            <v>2354.8829999999998</v>
          </cell>
          <cell r="G93">
            <v>2100.8319999999999</v>
          </cell>
          <cell r="H93">
            <v>1268.0260000000001</v>
          </cell>
          <cell r="I93">
            <v>2036.0989999999999</v>
          </cell>
          <cell r="J93">
            <v>1935.23</v>
          </cell>
          <cell r="K93">
            <v>1488.377</v>
          </cell>
          <cell r="L93">
            <v>1726.7070000000001</v>
          </cell>
          <cell r="M93">
            <v>1881.135</v>
          </cell>
          <cell r="N93">
            <v>1167.5509999999999</v>
          </cell>
          <cell r="O93">
            <v>727.904</v>
          </cell>
          <cell r="P93">
            <v>676.99300000000005</v>
          </cell>
          <cell r="Q93">
            <v>676.99300000000005</v>
          </cell>
          <cell r="R93">
            <v>676.99300000000005</v>
          </cell>
          <cell r="S93">
            <v>676.99300000000005</v>
          </cell>
        </row>
        <row r="94">
          <cell r="B94" t="str">
            <v>Gross block at cost</v>
          </cell>
          <cell r="D94">
            <v>3492.6320000000001</v>
          </cell>
          <cell r="E94">
            <v>3599.6170000000002</v>
          </cell>
          <cell r="F94">
            <v>3662.2919999999999</v>
          </cell>
          <cell r="G94">
            <v>3781.375</v>
          </cell>
          <cell r="H94">
            <v>3817.4250000000002</v>
          </cell>
          <cell r="I94">
            <v>3934.1190000000001</v>
          </cell>
          <cell r="J94">
            <v>4000.7440000000001</v>
          </cell>
          <cell r="K94">
            <v>4204.2240000000002</v>
          </cell>
          <cell r="L94">
            <v>5154.8329999999996</v>
          </cell>
          <cell r="M94">
            <v>5580.71</v>
          </cell>
          <cell r="N94">
            <v>5930.38</v>
          </cell>
          <cell r="O94">
            <v>6243.2669999999998</v>
          </cell>
          <cell r="P94">
            <v>6721.4549999999999</v>
          </cell>
          <cell r="Q94">
            <v>7903.3470000000007</v>
          </cell>
          <cell r="R94">
            <v>9111.9360000000015</v>
          </cell>
          <cell r="S94">
            <v>11030.973</v>
          </cell>
          <cell r="T94">
            <v>13030.973</v>
          </cell>
          <cell r="U94">
            <v>15030.973</v>
          </cell>
          <cell r="V94">
            <v>17030.972999999998</v>
          </cell>
        </row>
        <row r="95">
          <cell r="B95" t="str">
            <v>less: depreciation</v>
          </cell>
          <cell r="D95">
            <v>1198.0340000000001</v>
          </cell>
          <cell r="E95">
            <v>1391.4880000000001</v>
          </cell>
          <cell r="F95">
            <v>1586.8109999999999</v>
          </cell>
          <cell r="G95">
            <v>1804.972</v>
          </cell>
          <cell r="H95">
            <v>1996.4639999999999</v>
          </cell>
          <cell r="I95">
            <v>2201.1509999999998</v>
          </cell>
          <cell r="J95">
            <v>2349.4549999999999</v>
          </cell>
          <cell r="K95">
            <v>2439.6729999999998</v>
          </cell>
          <cell r="L95">
            <v>2643.3519999999999</v>
          </cell>
          <cell r="M95">
            <v>2856.1010000000001</v>
          </cell>
          <cell r="N95">
            <v>3185.5949999999998</v>
          </cell>
          <cell r="O95">
            <v>3616.9589999999998</v>
          </cell>
          <cell r="P95">
            <v>3890.77</v>
          </cell>
          <cell r="Q95">
            <v>4216.0959999999995</v>
          </cell>
          <cell r="R95">
            <v>4625.5609999999997</v>
          </cell>
          <cell r="S95">
            <v>5068.5839999999998</v>
          </cell>
          <cell r="T95">
            <v>5980.7521099999994</v>
          </cell>
          <cell r="U95">
            <v>6987.8273009999994</v>
          </cell>
          <cell r="V95">
            <v>8077.8095729999995</v>
          </cell>
        </row>
        <row r="96">
          <cell r="B96" t="str">
            <v>Net block</v>
          </cell>
          <cell r="D96">
            <v>2294.598</v>
          </cell>
          <cell r="E96">
            <v>2208.1289999999999</v>
          </cell>
          <cell r="F96">
            <v>2075.4809999999998</v>
          </cell>
          <cell r="G96">
            <v>1976.403</v>
          </cell>
          <cell r="H96">
            <v>1820.9610000000002</v>
          </cell>
          <cell r="I96">
            <v>1732.9680000000003</v>
          </cell>
          <cell r="J96">
            <v>1651.2890000000002</v>
          </cell>
          <cell r="K96">
            <v>1764.5510000000004</v>
          </cell>
          <cell r="L96">
            <v>2511.4809999999998</v>
          </cell>
          <cell r="M96">
            <v>2724.6089999999999</v>
          </cell>
          <cell r="N96">
            <v>2744.7850000000003</v>
          </cell>
          <cell r="O96">
            <v>2626.308</v>
          </cell>
          <cell r="P96">
            <v>2830.6849999999999</v>
          </cell>
          <cell r="Q96">
            <v>3687.2510000000011</v>
          </cell>
          <cell r="R96">
            <v>4486.3750000000018</v>
          </cell>
          <cell r="S96">
            <v>5962.3890000000001</v>
          </cell>
          <cell r="T96">
            <v>7050.2208900000005</v>
          </cell>
          <cell r="U96">
            <v>8043.1456990000006</v>
          </cell>
          <cell r="V96">
            <v>8953.1634269999995</v>
          </cell>
        </row>
        <row r="97">
          <cell r="B97" t="str">
            <v>advances on capital account and capital WIP</v>
          </cell>
          <cell r="D97">
            <v>71.858000000000004</v>
          </cell>
          <cell r="E97">
            <v>29.914999999999999</v>
          </cell>
          <cell r="F97">
            <v>36.070999999999998</v>
          </cell>
          <cell r="G97">
            <v>32.634</v>
          </cell>
          <cell r="H97">
            <v>96.566999999999993</v>
          </cell>
          <cell r="I97">
            <v>40.658999999999999</v>
          </cell>
          <cell r="J97">
            <v>97.828999999999994</v>
          </cell>
          <cell r="K97">
            <v>195.649</v>
          </cell>
          <cell r="L97">
            <v>159.71799999999999</v>
          </cell>
          <cell r="M97">
            <v>99.912999999999997</v>
          </cell>
          <cell r="N97">
            <v>195.249</v>
          </cell>
          <cell r="O97">
            <v>122.867</v>
          </cell>
          <cell r="P97">
            <v>166.428</v>
          </cell>
          <cell r="Q97">
            <v>248.52099999999999</v>
          </cell>
          <cell r="R97">
            <v>416.62400000000002</v>
          </cell>
          <cell r="S97">
            <v>328.74</v>
          </cell>
          <cell r="T97">
            <v>328.74</v>
          </cell>
          <cell r="U97">
            <v>328.74</v>
          </cell>
          <cell r="V97">
            <v>328.74</v>
          </cell>
        </row>
        <row r="98">
          <cell r="B98" t="str">
            <v>Net Block incl CWIP</v>
          </cell>
          <cell r="D98">
            <v>2366.4560000000001</v>
          </cell>
          <cell r="E98">
            <v>2238.0439999999999</v>
          </cell>
          <cell r="F98">
            <v>2111.5519999999997</v>
          </cell>
          <cell r="G98">
            <v>2009.037</v>
          </cell>
          <cell r="H98">
            <v>1917.5280000000002</v>
          </cell>
          <cell r="I98">
            <v>1773.6270000000004</v>
          </cell>
          <cell r="J98">
            <v>1749.1180000000002</v>
          </cell>
          <cell r="K98">
            <v>1960.2000000000003</v>
          </cell>
          <cell r="L98">
            <v>2671.1989999999996</v>
          </cell>
          <cell r="M98">
            <v>2824.5219999999999</v>
          </cell>
          <cell r="N98">
            <v>2940.0340000000001</v>
          </cell>
          <cell r="O98">
            <v>2749.1750000000002</v>
          </cell>
          <cell r="P98">
            <v>2997.1129999999998</v>
          </cell>
          <cell r="Q98">
            <v>3935.7720000000013</v>
          </cell>
          <cell r="R98">
            <v>4902.9990000000016</v>
          </cell>
          <cell r="S98">
            <v>6291.1289999999999</v>
          </cell>
          <cell r="T98">
            <v>7378.9608900000003</v>
          </cell>
          <cell r="U98">
            <v>8371.8856990000004</v>
          </cell>
          <cell r="V98">
            <v>9281.9034269999993</v>
          </cell>
        </row>
        <row r="99">
          <cell r="B99" t="str">
            <v>Investments</v>
          </cell>
          <cell r="D99">
            <v>269.97199999999998</v>
          </cell>
          <cell r="E99">
            <v>251.24700000000001</v>
          </cell>
          <cell r="F99">
            <v>230.851</v>
          </cell>
          <cell r="G99">
            <v>246.24299999999999</v>
          </cell>
          <cell r="H99">
            <v>370.93299999999999</v>
          </cell>
          <cell r="I99">
            <v>275.83300000000003</v>
          </cell>
          <cell r="J99">
            <v>270.20299999999997</v>
          </cell>
          <cell r="K99">
            <v>270.20299999999997</v>
          </cell>
          <cell r="L99">
            <v>270.20299999999997</v>
          </cell>
          <cell r="M99">
            <v>473.92200000000003</v>
          </cell>
          <cell r="N99">
            <v>76.644000000000005</v>
          </cell>
          <cell r="O99">
            <v>76.289000000000001</v>
          </cell>
          <cell r="P99">
            <v>91.275999999999996</v>
          </cell>
          <cell r="Q99">
            <v>160.49</v>
          </cell>
          <cell r="R99">
            <v>185.09</v>
          </cell>
          <cell r="S99">
            <v>265.70600000000002</v>
          </cell>
          <cell r="T99">
            <v>255.43</v>
          </cell>
          <cell r="U99">
            <v>255.43</v>
          </cell>
          <cell r="V99">
            <v>255.43</v>
          </cell>
        </row>
        <row r="101">
          <cell r="B101" t="str">
            <v>Current Assets</v>
          </cell>
          <cell r="D101">
            <v>3492.6320000000001</v>
          </cell>
          <cell r="E101">
            <v>3599.6170000000002</v>
          </cell>
          <cell r="F101">
            <v>3662.2919999999999</v>
          </cell>
          <cell r="G101">
            <v>3781.375</v>
          </cell>
          <cell r="H101">
            <v>3817.4250000000002</v>
          </cell>
          <cell r="I101">
            <v>3934.1190000000001</v>
          </cell>
          <cell r="J101">
            <v>4000.7440000000001</v>
          </cell>
          <cell r="K101">
            <v>4204.2240000000002</v>
          </cell>
          <cell r="L101">
            <v>5154.8329999999996</v>
          </cell>
          <cell r="M101">
            <v>5580.71</v>
          </cell>
          <cell r="N101">
            <v>5930.38</v>
          </cell>
          <cell r="O101">
            <v>6243.2669999999998</v>
          </cell>
          <cell r="P101">
            <v>6721.4549999999999</v>
          </cell>
          <cell r="Q101">
            <v>9101.4549999999999</v>
          </cell>
          <cell r="R101">
            <v>11101.455</v>
          </cell>
          <cell r="S101">
            <v>13101.455</v>
          </cell>
        </row>
        <row r="102">
          <cell r="B102" t="str">
            <v>Inventory</v>
          </cell>
          <cell r="D102">
            <v>1721.8989999999999</v>
          </cell>
          <cell r="E102">
            <v>1834.4259999999999</v>
          </cell>
          <cell r="F102">
            <v>1462.2750000000001</v>
          </cell>
          <cell r="G102">
            <v>1248.19</v>
          </cell>
          <cell r="H102">
            <v>1419.174</v>
          </cell>
          <cell r="I102">
            <v>1641.191</v>
          </cell>
          <cell r="J102">
            <v>2716.1819999999998</v>
          </cell>
          <cell r="K102">
            <v>3743.944</v>
          </cell>
          <cell r="L102">
            <v>6774.8230000000003</v>
          </cell>
          <cell r="M102">
            <v>10210.905000000001</v>
          </cell>
          <cell r="N102">
            <v>12026.916999999999</v>
          </cell>
          <cell r="O102">
            <v>13403.315000000001</v>
          </cell>
          <cell r="P102">
            <v>19938.287</v>
          </cell>
          <cell r="Q102">
            <v>28786.690000000002</v>
          </cell>
          <cell r="R102">
            <v>36779.449000000001</v>
          </cell>
          <cell r="S102">
            <v>38671.943999999996</v>
          </cell>
          <cell r="T102">
            <v>43056.83079330613</v>
          </cell>
          <cell r="U102">
            <v>47779.774496968763</v>
          </cell>
          <cell r="V102">
            <v>54477.380585885097</v>
          </cell>
        </row>
        <row r="103">
          <cell r="B103" t="str">
            <v>Sundry debtors</v>
          </cell>
          <cell r="D103">
            <v>1014.0119999999999</v>
          </cell>
          <cell r="E103">
            <v>1210.5060000000001</v>
          </cell>
          <cell r="F103">
            <v>1590.374</v>
          </cell>
          <cell r="G103">
            <v>2077.4989999999998</v>
          </cell>
          <cell r="H103">
            <v>1863.808</v>
          </cell>
          <cell r="I103">
            <v>1481.617</v>
          </cell>
          <cell r="J103">
            <v>770.89599999999996</v>
          </cell>
          <cell r="K103">
            <v>901.19299999999998</v>
          </cell>
          <cell r="L103">
            <v>920.56299999999999</v>
          </cell>
          <cell r="M103">
            <v>964.53099999999995</v>
          </cell>
          <cell r="N103">
            <v>1062.2159999999999</v>
          </cell>
          <cell r="O103">
            <v>936.07600000000002</v>
          </cell>
          <cell r="P103">
            <v>1136.789</v>
          </cell>
          <cell r="Q103">
            <v>1631.0940000000001</v>
          </cell>
          <cell r="R103">
            <v>1637.9090000000001</v>
          </cell>
          <cell r="S103">
            <v>1520.221</v>
          </cell>
          <cell r="T103">
            <v>1760.6474226322259</v>
          </cell>
          <cell r="U103">
            <v>1991.2545906265682</v>
          </cell>
          <cell r="V103">
            <v>2314.3646286601765</v>
          </cell>
        </row>
        <row r="104">
          <cell r="B104" t="str">
            <v>cash and bank</v>
          </cell>
          <cell r="D104">
            <v>50.378</v>
          </cell>
          <cell r="E104">
            <v>175.244</v>
          </cell>
          <cell r="F104">
            <v>275.16899999999998</v>
          </cell>
          <cell r="G104">
            <v>173.298</v>
          </cell>
          <cell r="H104">
            <v>239.90799999999999</v>
          </cell>
          <cell r="I104">
            <v>268.49200000000002</v>
          </cell>
          <cell r="J104">
            <v>441.75400000000002</v>
          </cell>
          <cell r="K104">
            <v>382.86900000000003</v>
          </cell>
          <cell r="L104">
            <v>507.29899999999998</v>
          </cell>
          <cell r="M104">
            <v>519.13</v>
          </cell>
          <cell r="N104">
            <v>546.91</v>
          </cell>
          <cell r="O104">
            <v>1867.184</v>
          </cell>
          <cell r="P104">
            <v>10964.990000000002</v>
          </cell>
          <cell r="Q104">
            <v>9659.4789999999975</v>
          </cell>
          <cell r="R104">
            <v>11365.454000000002</v>
          </cell>
          <cell r="S104">
            <v>8889.2280000000083</v>
          </cell>
          <cell r="T104">
            <v>2183.8495572478755</v>
          </cell>
          <cell r="U104">
            <v>8733.7059522508462</v>
          </cell>
          <cell r="V104">
            <v>14344.443313847643</v>
          </cell>
        </row>
        <row r="105">
          <cell r="B105" t="str">
            <v>Loans and advances</v>
          </cell>
          <cell r="D105">
            <v>1214.5119999999999</v>
          </cell>
          <cell r="E105">
            <v>1154.8219999999999</v>
          </cell>
          <cell r="F105">
            <v>1506.683</v>
          </cell>
          <cell r="G105">
            <v>1974.0419999999999</v>
          </cell>
          <cell r="H105">
            <v>2170.8330000000001</v>
          </cell>
          <cell r="I105">
            <v>1936.9210000000003</v>
          </cell>
          <cell r="J105">
            <v>1716.48</v>
          </cell>
          <cell r="K105">
            <v>1439.5990000000002</v>
          </cell>
          <cell r="L105">
            <v>634.20600000000002</v>
          </cell>
          <cell r="M105">
            <v>991.68299999999999</v>
          </cell>
          <cell r="N105">
            <v>1141.29</v>
          </cell>
          <cell r="O105">
            <v>1830.5540000000001</v>
          </cell>
          <cell r="P105">
            <v>2071.2130000000002</v>
          </cell>
          <cell r="Q105">
            <v>2452.232</v>
          </cell>
          <cell r="R105">
            <v>3709.0609999999997</v>
          </cell>
          <cell r="S105">
            <v>5171.3999999999996</v>
          </cell>
          <cell r="T105">
            <v>5659.2238584607258</v>
          </cell>
          <cell r="U105">
            <v>5973.763771879705</v>
          </cell>
          <cell r="V105">
            <v>6612.4703676005047</v>
          </cell>
        </row>
        <row r="106">
          <cell r="B106" t="str">
            <v>Other Current Assets</v>
          </cell>
          <cell r="D106">
            <v>269.97199999999998</v>
          </cell>
          <cell r="E106">
            <v>251.24700000000001</v>
          </cell>
          <cell r="F106">
            <v>230.851</v>
          </cell>
          <cell r="G106">
            <v>246.24299999999999</v>
          </cell>
          <cell r="H106">
            <v>370.93299999999999</v>
          </cell>
          <cell r="I106">
            <v>275.83300000000003</v>
          </cell>
          <cell r="J106">
            <v>270.20299999999997</v>
          </cell>
          <cell r="K106">
            <v>270.20299999999997</v>
          </cell>
          <cell r="L106">
            <v>270.20299999999997</v>
          </cell>
          <cell r="M106">
            <v>473.92200000000003</v>
          </cell>
          <cell r="N106">
            <v>76.644000000000005</v>
          </cell>
          <cell r="O106">
            <v>76.289000000000001</v>
          </cell>
          <cell r="P106">
            <v>155.94499999999999</v>
          </cell>
          <cell r="Q106">
            <v>326.33</v>
          </cell>
          <cell r="R106">
            <v>95.221000000000004</v>
          </cell>
          <cell r="S106">
            <v>167.1</v>
          </cell>
          <cell r="T106">
            <v>167.1</v>
          </cell>
          <cell r="U106">
            <v>167.1</v>
          </cell>
          <cell r="V106">
            <v>167.1</v>
          </cell>
        </row>
        <row r="107">
          <cell r="B107" t="str">
            <v>Current Assets</v>
          </cell>
          <cell r="D107">
            <v>4000.8010000000004</v>
          </cell>
          <cell r="E107">
            <v>4374.9979999999996</v>
          </cell>
          <cell r="F107">
            <v>4834.5010000000002</v>
          </cell>
          <cell r="G107">
            <v>5473.0290000000005</v>
          </cell>
          <cell r="H107">
            <v>5693.723</v>
          </cell>
          <cell r="I107">
            <v>5328.2210000000005</v>
          </cell>
          <cell r="J107">
            <v>5645.3119999999999</v>
          </cell>
          <cell r="K107">
            <v>6467.6049999999996</v>
          </cell>
          <cell r="L107">
            <v>8836.8910000000014</v>
          </cell>
          <cell r="M107">
            <v>12686.249</v>
          </cell>
          <cell r="N107">
            <v>14777.332999999999</v>
          </cell>
          <cell r="O107">
            <v>18037.129000000001</v>
          </cell>
          <cell r="P107">
            <v>34267.224000000002</v>
          </cell>
          <cell r="Q107">
            <v>42855.824999999997</v>
          </cell>
          <cell r="R107">
            <v>53587.094000000005</v>
          </cell>
          <cell r="S107">
            <v>54419.893000000004</v>
          </cell>
          <cell r="T107">
            <v>52827.651631646957</v>
          </cell>
          <cell r="U107">
            <v>64645.598811725875</v>
          </cell>
          <cell r="V107">
            <v>77915.758895993422</v>
          </cell>
        </row>
        <row r="108">
          <cell r="B108" t="str">
            <v>Less:</v>
          </cell>
          <cell r="D108">
            <v>1721.8989999999999</v>
          </cell>
          <cell r="E108">
            <v>1834.4259999999999</v>
          </cell>
          <cell r="F108">
            <v>1462.2750000000001</v>
          </cell>
          <cell r="G108">
            <v>1248.19</v>
          </cell>
          <cell r="H108">
            <v>1419.174</v>
          </cell>
          <cell r="I108">
            <v>1641.191</v>
          </cell>
          <cell r="J108">
            <v>2716.1819999999998</v>
          </cell>
          <cell r="K108">
            <v>3743.944</v>
          </cell>
          <cell r="L108">
            <v>6774.8230000000003</v>
          </cell>
          <cell r="M108">
            <v>10210.905000000001</v>
          </cell>
          <cell r="N108">
            <v>12026.916999999999</v>
          </cell>
          <cell r="O108">
            <v>13403.315000000001</v>
          </cell>
          <cell r="P108">
            <v>19938.287</v>
          </cell>
          <cell r="Q108">
            <v>25945.909602828564</v>
          </cell>
          <cell r="R108">
            <v>30774.240003451843</v>
          </cell>
          <cell r="S108">
            <v>36110.167331172692</v>
          </cell>
        </row>
        <row r="109">
          <cell r="B109" t="str">
            <v>Current Liabilities</v>
          </cell>
          <cell r="D109">
            <v>1014.0119999999999</v>
          </cell>
          <cell r="E109">
            <v>1210.5060000000001</v>
          </cell>
          <cell r="F109">
            <v>1590.374</v>
          </cell>
          <cell r="G109">
            <v>2077.4989999999998</v>
          </cell>
          <cell r="H109">
            <v>1863.808</v>
          </cell>
          <cell r="I109">
            <v>1481.617</v>
          </cell>
          <cell r="J109">
            <v>770.89599999999996</v>
          </cell>
          <cell r="K109">
            <v>901.19299999999998</v>
          </cell>
          <cell r="L109">
            <v>920.56299999999999</v>
          </cell>
          <cell r="M109">
            <v>964.53099999999995</v>
          </cell>
          <cell r="N109">
            <v>1062.2159999999999</v>
          </cell>
          <cell r="O109">
            <v>936.07600000000002</v>
          </cell>
          <cell r="P109">
            <v>1136.789</v>
          </cell>
          <cell r="Q109">
            <v>1662.3357536426336</v>
          </cell>
          <cell r="R109">
            <v>1978.2710514768808</v>
          </cell>
          <cell r="S109">
            <v>2325.5990366083311</v>
          </cell>
        </row>
        <row r="110">
          <cell r="B110" t="str">
            <v>CL</v>
          </cell>
          <cell r="D110">
            <v>556.46</v>
          </cell>
          <cell r="E110">
            <v>745.18399999999997</v>
          </cell>
          <cell r="F110">
            <v>757.90899999999999</v>
          </cell>
          <cell r="G110">
            <v>1143.692</v>
          </cell>
          <cell r="H110">
            <v>1613.8969999999999</v>
          </cell>
          <cell r="I110">
            <v>1506.2270000000001</v>
          </cell>
          <cell r="J110">
            <v>2451.7640000000001</v>
          </cell>
          <cell r="K110">
            <v>3331.357</v>
          </cell>
          <cell r="L110">
            <v>5368.6009999999997</v>
          </cell>
          <cell r="M110">
            <v>8058.0110000000004</v>
          </cell>
          <cell r="N110">
            <v>9411.2980000000007</v>
          </cell>
          <cell r="O110">
            <v>11495.897000000001</v>
          </cell>
          <cell r="P110">
            <v>24208.844000000001</v>
          </cell>
          <cell r="Q110">
            <v>29435.298000000003</v>
          </cell>
          <cell r="R110">
            <v>35546.123</v>
          </cell>
          <cell r="S110">
            <v>23938.261999999999</v>
          </cell>
          <cell r="T110">
            <v>16885.236479223757</v>
          </cell>
          <cell r="U110">
            <v>30011.750235440129</v>
          </cell>
          <cell r="V110">
            <v>35036.261736389693</v>
          </cell>
        </row>
        <row r="111">
          <cell r="B111" t="str">
            <v>Provisions</v>
          </cell>
          <cell r="D111">
            <v>142.358</v>
          </cell>
          <cell r="E111">
            <v>54.133000000000003</v>
          </cell>
          <cell r="F111">
            <v>157.22399999999999</v>
          </cell>
          <cell r="G111">
            <v>120.786</v>
          </cell>
          <cell r="H111">
            <v>118.80500000000001</v>
          </cell>
          <cell r="I111">
            <v>134.72800000000001</v>
          </cell>
          <cell r="J111">
            <v>209.28299999999999</v>
          </cell>
          <cell r="K111">
            <v>267.19799999999998</v>
          </cell>
          <cell r="L111">
            <v>532.822</v>
          </cell>
          <cell r="M111">
            <v>738.97299999999996</v>
          </cell>
          <cell r="N111">
            <v>934.447</v>
          </cell>
          <cell r="O111">
            <v>1347.41</v>
          </cell>
          <cell r="P111">
            <v>2200.7979999999998</v>
          </cell>
          <cell r="Q111">
            <v>2942.4589999999998</v>
          </cell>
          <cell r="R111">
            <v>3560.7350000000001</v>
          </cell>
          <cell r="S111">
            <v>3829.6610000000001</v>
          </cell>
          <cell r="T111">
            <v>4296.6634288802707</v>
          </cell>
          <cell r="U111">
            <v>5105.4705224310273</v>
          </cell>
          <cell r="V111">
            <v>6283.1749182970307</v>
          </cell>
        </row>
        <row r="112">
          <cell r="B112" t="str">
            <v>Total current liabilities</v>
          </cell>
          <cell r="D112">
            <v>698.81799999999998</v>
          </cell>
          <cell r="E112">
            <v>799.31700000000001</v>
          </cell>
          <cell r="F112">
            <v>915.13300000000004</v>
          </cell>
          <cell r="G112">
            <v>1264.4780000000001</v>
          </cell>
          <cell r="H112">
            <v>1732.702</v>
          </cell>
          <cell r="I112">
            <v>1640.9550000000002</v>
          </cell>
          <cell r="J112">
            <v>2661.047</v>
          </cell>
          <cell r="K112">
            <v>3598.5549999999998</v>
          </cell>
          <cell r="L112">
            <v>5901.4229999999998</v>
          </cell>
          <cell r="M112">
            <v>8796.9840000000004</v>
          </cell>
          <cell r="N112">
            <v>10345.745000000001</v>
          </cell>
          <cell r="O112">
            <v>12843.307000000001</v>
          </cell>
          <cell r="P112">
            <v>26409.642</v>
          </cell>
          <cell r="Q112">
            <v>32377.757000000001</v>
          </cell>
          <cell r="R112">
            <v>39106.858</v>
          </cell>
          <cell r="S112">
            <v>27767.922999999999</v>
          </cell>
          <cell r="T112">
            <v>21181.899908104027</v>
          </cell>
          <cell r="U112">
            <v>35117.220757871153</v>
          </cell>
          <cell r="V112">
            <v>41319.436654686724</v>
          </cell>
        </row>
        <row r="113">
          <cell r="B113" t="str">
            <v>Less:</v>
          </cell>
        </row>
        <row r="114">
          <cell r="B114" t="str">
            <v>Net Current Assets</v>
          </cell>
          <cell r="D114">
            <v>3301.9830000000002</v>
          </cell>
          <cell r="E114">
            <v>3575.6809999999996</v>
          </cell>
          <cell r="F114">
            <v>3919.3680000000004</v>
          </cell>
          <cell r="G114">
            <v>4208.5510000000004</v>
          </cell>
          <cell r="H114">
            <v>3961.0209999999997</v>
          </cell>
          <cell r="I114">
            <v>3687.2660000000005</v>
          </cell>
          <cell r="J114">
            <v>2984.2649999999999</v>
          </cell>
          <cell r="K114">
            <v>2869.0499999999997</v>
          </cell>
          <cell r="L114">
            <v>2935.4680000000017</v>
          </cell>
          <cell r="M114">
            <v>3889.2649999999994</v>
          </cell>
          <cell r="N114">
            <v>4431.5879999999979</v>
          </cell>
          <cell r="O114">
            <v>5193.8220000000001</v>
          </cell>
          <cell r="P114">
            <v>7857.5820000000022</v>
          </cell>
          <cell r="Q114">
            <v>10478.067999999996</v>
          </cell>
          <cell r="R114">
            <v>14480.236000000004</v>
          </cell>
          <cell r="S114">
            <v>26651.970000000005</v>
          </cell>
          <cell r="T114">
            <v>31645.75172354293</v>
          </cell>
          <cell r="U114">
            <v>29528.378053854722</v>
          </cell>
          <cell r="V114">
            <v>36596.322241306698</v>
          </cell>
        </row>
        <row r="115">
          <cell r="B115" t="str">
            <v>Deferred tax Assets</v>
          </cell>
          <cell r="D115">
            <v>556.46</v>
          </cell>
          <cell r="E115">
            <v>745.18399999999997</v>
          </cell>
          <cell r="F115">
            <v>757.90899999999999</v>
          </cell>
          <cell r="G115">
            <v>1143.692</v>
          </cell>
          <cell r="H115">
            <v>1613.8969999999999</v>
          </cell>
          <cell r="I115">
            <v>1506.2270000000001</v>
          </cell>
          <cell r="J115">
            <v>2451.7640000000001</v>
          </cell>
          <cell r="K115">
            <v>3331.357</v>
          </cell>
          <cell r="L115">
            <v>5368.6009999999997</v>
          </cell>
          <cell r="M115">
            <v>8058.0110000000004</v>
          </cell>
          <cell r="N115">
            <v>9411.2980000000007</v>
          </cell>
          <cell r="O115">
            <v>11495.897000000001</v>
          </cell>
          <cell r="P115">
            <v>0</v>
          </cell>
          <cell r="Q115">
            <v>37.749000000000002</v>
          </cell>
          <cell r="R115">
            <v>80.378</v>
          </cell>
          <cell r="S115">
            <v>93.5</v>
          </cell>
          <cell r="T115">
            <v>93.5</v>
          </cell>
          <cell r="U115">
            <v>93.5</v>
          </cell>
          <cell r="V115">
            <v>93.5</v>
          </cell>
        </row>
        <row r="116">
          <cell r="B116" t="str">
            <v>Misc exp</v>
          </cell>
          <cell r="D116">
            <v>0</v>
          </cell>
          <cell r="E116">
            <v>42.654000000000003</v>
          </cell>
          <cell r="F116">
            <v>31.99</v>
          </cell>
          <cell r="G116">
            <v>61.783000000000001</v>
          </cell>
          <cell r="H116">
            <v>461.65</v>
          </cell>
          <cell r="I116">
            <v>333.065</v>
          </cell>
          <cell r="J116">
            <v>244.03800000000001</v>
          </cell>
          <cell r="K116">
            <v>143.06299999999999</v>
          </cell>
          <cell r="L116">
            <v>42.069000000000003</v>
          </cell>
          <cell r="M116">
            <v>0</v>
          </cell>
          <cell r="N116">
            <v>0</v>
          </cell>
          <cell r="O116">
            <v>0</v>
          </cell>
          <cell r="P116">
            <v>0</v>
          </cell>
          <cell r="Q116">
            <v>0</v>
          </cell>
          <cell r="R116">
            <v>0</v>
          </cell>
          <cell r="S116">
            <v>0</v>
          </cell>
          <cell r="T116">
            <v>0</v>
          </cell>
          <cell r="U116">
            <v>0</v>
          </cell>
          <cell r="V116">
            <v>0</v>
          </cell>
        </row>
        <row r="117">
          <cell r="B117" t="str">
            <v>Net Assets</v>
          </cell>
          <cell r="D117">
            <v>5938.4110000000001</v>
          </cell>
          <cell r="E117">
            <v>6107.6260000000002</v>
          </cell>
          <cell r="F117">
            <v>6293.7610000000004</v>
          </cell>
          <cell r="G117">
            <v>6525.6140000000005</v>
          </cell>
          <cell r="H117">
            <v>6711.1319999999996</v>
          </cell>
          <cell r="I117">
            <v>6069.7910000000002</v>
          </cell>
          <cell r="J117">
            <v>5247.6239999999998</v>
          </cell>
          <cell r="K117">
            <v>5242.5159999999996</v>
          </cell>
          <cell r="L117">
            <v>5918.9390000000012</v>
          </cell>
          <cell r="M117">
            <v>7187.7089999999989</v>
          </cell>
          <cell r="N117">
            <v>7448.2659999999978</v>
          </cell>
          <cell r="O117">
            <v>8019.2860000000001</v>
          </cell>
          <cell r="P117">
            <v>10945.971000000001</v>
          </cell>
          <cell r="Q117">
            <v>14612.078999999998</v>
          </cell>
          <cell r="R117">
            <v>19648.703000000005</v>
          </cell>
          <cell r="S117">
            <v>33302.305000000008</v>
          </cell>
          <cell r="T117">
            <v>39373.642613542928</v>
          </cell>
          <cell r="U117">
            <v>38249.193752854721</v>
          </cell>
          <cell r="V117">
            <v>46227.155668306696</v>
          </cell>
        </row>
        <row r="118">
          <cell r="B118" t="str">
            <v>Check</v>
          </cell>
          <cell r="D118">
            <v>0.1000000000003638</v>
          </cell>
          <cell r="E118">
            <v>0</v>
          </cell>
          <cell r="F118">
            <v>0</v>
          </cell>
          <cell r="G118">
            <v>0</v>
          </cell>
          <cell r="H118">
            <v>0</v>
          </cell>
          <cell r="I118">
            <v>0</v>
          </cell>
          <cell r="J118">
            <v>9.9999999999454303E-2</v>
          </cell>
          <cell r="K118">
            <v>9.999999999308784E-3</v>
          </cell>
          <cell r="L118">
            <v>0</v>
          </cell>
          <cell r="M118">
            <v>0</v>
          </cell>
          <cell r="N118">
            <v>0</v>
          </cell>
          <cell r="O118">
            <v>0</v>
          </cell>
          <cell r="P118">
            <v>0</v>
          </cell>
          <cell r="Q118">
            <v>0</v>
          </cell>
          <cell r="R118">
            <v>0</v>
          </cell>
          <cell r="S118">
            <v>0</v>
          </cell>
          <cell r="T118">
            <v>0</v>
          </cell>
          <cell r="U118">
            <v>0</v>
          </cell>
          <cell r="V118">
            <v>0</v>
          </cell>
        </row>
        <row r="119">
          <cell r="B119" t="str">
            <v>Net Current Assets</v>
          </cell>
          <cell r="D119">
            <v>3301.9830000000002</v>
          </cell>
          <cell r="E119">
            <v>3575.6809999999996</v>
          </cell>
          <cell r="F119">
            <v>3919.3680000000004</v>
          </cell>
          <cell r="G119">
            <v>4208.5510000000004</v>
          </cell>
          <cell r="H119">
            <v>3961.0209999999997</v>
          </cell>
          <cell r="I119">
            <v>3687.2660000000005</v>
          </cell>
          <cell r="J119">
            <v>2984.2649999999999</v>
          </cell>
          <cell r="K119">
            <v>2869.0499999999997</v>
          </cell>
          <cell r="L119">
            <v>2935.4680000000017</v>
          </cell>
          <cell r="M119">
            <v>3889.2649999999994</v>
          </cell>
          <cell r="N119">
            <v>4431.5879999999979</v>
          </cell>
          <cell r="O119">
            <v>5193.8220000000001</v>
          </cell>
          <cell r="P119">
            <v>7830.4470000000038</v>
          </cell>
          <cell r="Q119">
            <v>10198.747056445791</v>
          </cell>
          <cell r="R119">
            <v>13573.622291616855</v>
          </cell>
          <cell r="S119">
            <v>17538.430439773496</v>
          </cell>
        </row>
        <row r="120">
          <cell r="B120" t="str">
            <v>Misc exp</v>
          </cell>
          <cell r="D120">
            <v>0</v>
          </cell>
          <cell r="E120">
            <v>42.654000000000003</v>
          </cell>
          <cell r="F120">
            <v>31.99</v>
          </cell>
          <cell r="G120">
            <v>61.783000000000001</v>
          </cell>
          <cell r="H120">
            <v>461.65</v>
          </cell>
          <cell r="I120">
            <v>333.065</v>
          </cell>
          <cell r="J120">
            <v>244.03800000000001</v>
          </cell>
          <cell r="K120">
            <v>143.06299999999999</v>
          </cell>
          <cell r="L120">
            <v>42.069000000000003</v>
          </cell>
          <cell r="M120">
            <v>0</v>
          </cell>
          <cell r="N120">
            <v>0</v>
          </cell>
          <cell r="O120">
            <v>0</v>
          </cell>
          <cell r="P120">
            <v>0</v>
          </cell>
          <cell r="Q120">
            <v>0</v>
          </cell>
          <cell r="R120">
            <v>0</v>
          </cell>
          <cell r="S120">
            <v>0</v>
          </cell>
        </row>
        <row r="121">
          <cell r="A121" t="str">
            <v>P&amp;L Schedules</v>
          </cell>
          <cell r="B121" t="str">
            <v>Net Assets</v>
          </cell>
          <cell r="D121">
            <v>5938.4110000000001</v>
          </cell>
          <cell r="E121">
            <v>6107.6260000000002</v>
          </cell>
          <cell r="F121">
            <v>6293.7610000000004</v>
          </cell>
          <cell r="G121">
            <v>6525.6140000000005</v>
          </cell>
          <cell r="H121">
            <v>6711.1319999999996</v>
          </cell>
          <cell r="I121">
            <v>6069.7910000000002</v>
          </cell>
          <cell r="J121">
            <v>5247.6239999999998</v>
          </cell>
          <cell r="K121">
            <v>5242.5159999999996</v>
          </cell>
          <cell r="L121">
            <v>5918.9390000000012</v>
          </cell>
          <cell r="M121">
            <v>7187.7089999999989</v>
          </cell>
          <cell r="N121">
            <v>7448.2659999999978</v>
          </cell>
          <cell r="O121">
            <v>8019.2860000000001</v>
          </cell>
          <cell r="P121">
            <v>10945.971000000003</v>
          </cell>
          <cell r="Q121">
            <v>15220.995396445791</v>
          </cell>
          <cell r="R121">
            <v>20007.493516616854</v>
          </cell>
          <cell r="S121">
            <v>25264.823094773496</v>
          </cell>
        </row>
        <row r="122">
          <cell r="B122" t="str">
            <v>Other Income</v>
          </cell>
          <cell r="D122">
            <v>0.1000000000003638</v>
          </cell>
          <cell r="E122">
            <v>0</v>
          </cell>
          <cell r="F122">
            <v>0</v>
          </cell>
          <cell r="G122">
            <v>0</v>
          </cell>
          <cell r="H122">
            <v>0</v>
          </cell>
          <cell r="I122">
            <v>0</v>
          </cell>
          <cell r="J122">
            <v>9.9999999999454303E-2</v>
          </cell>
          <cell r="K122">
            <v>9.999999999308784E-3</v>
          </cell>
          <cell r="L122">
            <v>0</v>
          </cell>
          <cell r="M122">
            <v>0</v>
          </cell>
          <cell r="N122">
            <v>0</v>
          </cell>
          <cell r="O122">
            <v>0</v>
          </cell>
          <cell r="P122">
            <v>0</v>
          </cell>
          <cell r="Q122">
            <v>0</v>
          </cell>
          <cell r="R122">
            <v>0</v>
          </cell>
          <cell r="S122">
            <v>0</v>
          </cell>
        </row>
        <row r="123">
          <cell r="B123" t="str">
            <v>Interest from Bank deposits, vendor advances etc</v>
          </cell>
          <cell r="D123">
            <v>5.4989999999999997</v>
          </cell>
          <cell r="E123">
            <v>8.9499999999999993</v>
          </cell>
          <cell r="F123">
            <v>18.228000000000002</v>
          </cell>
          <cell r="G123">
            <v>12.135</v>
          </cell>
          <cell r="H123">
            <v>9.5960000000000001</v>
          </cell>
          <cell r="I123">
            <v>11.206</v>
          </cell>
          <cell r="J123">
            <v>14.529</v>
          </cell>
          <cell r="K123">
            <v>8.9380000000000006</v>
          </cell>
          <cell r="L123">
            <v>20.146999999999998</v>
          </cell>
          <cell r="M123">
            <v>10.532999999999999</v>
          </cell>
          <cell r="N123">
            <v>39.097999999999999</v>
          </cell>
          <cell r="O123">
            <v>106.262</v>
          </cell>
          <cell r="P123">
            <v>551.11699999999996</v>
          </cell>
          <cell r="Q123">
            <v>930.52599999999995</v>
          </cell>
          <cell r="R123">
            <v>998.69399999999996</v>
          </cell>
          <cell r="S123">
            <v>1194.4069999999999</v>
          </cell>
          <cell r="T123">
            <v>716.64419999999996</v>
          </cell>
          <cell r="U123">
            <v>501.65093999999993</v>
          </cell>
          <cell r="V123">
            <v>601.9811279999999</v>
          </cell>
        </row>
        <row r="124">
          <cell r="B124" t="str">
            <v>Interest from trade investments</v>
          </cell>
        </row>
        <row r="125">
          <cell r="A125" t="str">
            <v>P&amp;L Schedules</v>
          </cell>
          <cell r="B125" t="str">
            <v>Dividends on long-term, Non-trade investments - Others</v>
          </cell>
          <cell r="P125">
            <v>0.114</v>
          </cell>
          <cell r="Q125">
            <v>4.3999999999999997E-2</v>
          </cell>
          <cell r="R125">
            <v>8.0000000000000002E-3</v>
          </cell>
          <cell r="S125">
            <v>8.0000000000000002E-3</v>
          </cell>
        </row>
        <row r="126">
          <cell r="B126" t="str">
            <v>Sub</v>
          </cell>
          <cell r="F126">
            <v>0</v>
          </cell>
          <cell r="G126">
            <v>0</v>
          </cell>
          <cell r="H126">
            <v>0</v>
          </cell>
          <cell r="I126">
            <v>0</v>
          </cell>
          <cell r="J126">
            <v>0.88200000000000001</v>
          </cell>
          <cell r="K126">
            <v>0</v>
          </cell>
        </row>
        <row r="127">
          <cell r="B127" t="str">
            <v>Others</v>
          </cell>
          <cell r="D127">
            <v>9.16</v>
          </cell>
          <cell r="E127">
            <v>11.132</v>
          </cell>
          <cell r="F127">
            <v>0</v>
          </cell>
          <cell r="G127">
            <v>4.5129999999999999</v>
          </cell>
          <cell r="H127">
            <v>90.325999999999993</v>
          </cell>
          <cell r="I127">
            <v>2.9140000000000001</v>
          </cell>
          <cell r="J127">
            <v>2.9689999999999999</v>
          </cell>
          <cell r="K127">
            <v>5.1589999999999998</v>
          </cell>
          <cell r="L127">
            <v>5.68</v>
          </cell>
          <cell r="M127">
            <v>0</v>
          </cell>
          <cell r="N127">
            <v>0</v>
          </cell>
          <cell r="O127">
            <v>0</v>
          </cell>
          <cell r="P127">
            <v>0</v>
          </cell>
          <cell r="Q127">
            <v>0</v>
          </cell>
          <cell r="R127">
            <v>0</v>
          </cell>
          <cell r="S127">
            <v>0</v>
          </cell>
          <cell r="T127">
            <v>0</v>
          </cell>
          <cell r="U127">
            <v>0</v>
          </cell>
          <cell r="V127">
            <v>0</v>
          </cell>
        </row>
        <row r="128">
          <cell r="B128" t="str">
            <v>Interest from UTI Bonds</v>
          </cell>
          <cell r="D128">
            <v>1.4930000000000001</v>
          </cell>
          <cell r="E128">
            <v>1.0069999999999999</v>
          </cell>
          <cell r="F128">
            <v>1.026</v>
          </cell>
          <cell r="G128">
            <v>0.746</v>
          </cell>
          <cell r="H128">
            <v>0</v>
          </cell>
          <cell r="I128">
            <v>0.26300000000000001</v>
          </cell>
          <cell r="J128">
            <v>0.50600000000000001</v>
          </cell>
          <cell r="K128">
            <v>0.50600000000000001</v>
          </cell>
          <cell r="L128">
            <v>0.50600000000000001</v>
          </cell>
          <cell r="M128">
            <v>0.50600000000000001</v>
          </cell>
          <cell r="N128">
            <v>0.253</v>
          </cell>
          <cell r="O128">
            <v>0</v>
          </cell>
          <cell r="P128">
            <v>0</v>
          </cell>
          <cell r="Q128">
            <v>0</v>
          </cell>
          <cell r="R128">
            <v>0</v>
          </cell>
          <cell r="S128">
            <v>0</v>
          </cell>
          <cell r="T128">
            <v>0</v>
          </cell>
          <cell r="U128">
            <v>0</v>
          </cell>
          <cell r="V128">
            <v>0</v>
          </cell>
        </row>
        <row r="129">
          <cell r="B129" t="str">
            <v>Profit on sale of  investment</v>
          </cell>
          <cell r="D129">
            <v>0</v>
          </cell>
          <cell r="E129">
            <v>0</v>
          </cell>
          <cell r="F129">
            <v>0</v>
          </cell>
          <cell r="G129">
            <v>0</v>
          </cell>
          <cell r="H129">
            <v>0</v>
          </cell>
          <cell r="I129">
            <v>0</v>
          </cell>
          <cell r="J129">
            <v>0</v>
          </cell>
          <cell r="K129">
            <v>0</v>
          </cell>
          <cell r="L129">
            <v>0</v>
          </cell>
          <cell r="M129">
            <v>0</v>
          </cell>
          <cell r="N129">
            <v>0</v>
          </cell>
          <cell r="O129">
            <v>0.79700000000000004</v>
          </cell>
          <cell r="P129">
            <v>0</v>
          </cell>
        </row>
        <row r="130">
          <cell r="B130" t="str">
            <v>Misc Income</v>
          </cell>
          <cell r="D130">
            <v>7.9969999999999999</v>
          </cell>
          <cell r="E130">
            <v>5.3079999999999998</v>
          </cell>
          <cell r="F130">
            <v>0.46600000000000003</v>
          </cell>
          <cell r="G130">
            <v>5.04</v>
          </cell>
          <cell r="H130">
            <v>4.0750000000000002</v>
          </cell>
          <cell r="I130">
            <v>6.4950000000000001</v>
          </cell>
          <cell r="J130">
            <v>8.3770000000000007</v>
          </cell>
          <cell r="K130">
            <v>9.6910000000000007</v>
          </cell>
          <cell r="L130">
            <v>5.8579999999999997</v>
          </cell>
          <cell r="M130">
            <v>6.6870000000000003</v>
          </cell>
          <cell r="N130">
            <v>13.25</v>
          </cell>
          <cell r="O130">
            <v>11.526</v>
          </cell>
          <cell r="P130">
            <v>9.532</v>
          </cell>
          <cell r="Q130">
            <v>10.569999999999999</v>
          </cell>
          <cell r="R130">
            <v>9.0069999999999997</v>
          </cell>
          <cell r="S130">
            <v>7.4420000000000002</v>
          </cell>
          <cell r="T130">
            <v>7.4420000000000002</v>
          </cell>
          <cell r="U130">
            <v>7.4420000000000002</v>
          </cell>
          <cell r="V130">
            <v>7.4420000000000002</v>
          </cell>
        </row>
        <row r="131">
          <cell r="B131" t="str">
            <v>Total</v>
          </cell>
          <cell r="D131">
            <v>24.148999999999997</v>
          </cell>
          <cell r="E131">
            <v>26.397000000000002</v>
          </cell>
          <cell r="F131">
            <v>19.720000000000002</v>
          </cell>
          <cell r="G131">
            <v>22.433999999999997</v>
          </cell>
          <cell r="H131">
            <v>103.997</v>
          </cell>
          <cell r="I131">
            <v>20.878</v>
          </cell>
          <cell r="J131">
            <v>27.262999999999998</v>
          </cell>
          <cell r="K131">
            <v>24.294000000000004</v>
          </cell>
          <cell r="L131">
            <v>32.190999999999995</v>
          </cell>
          <cell r="M131">
            <v>17.725999999999999</v>
          </cell>
          <cell r="N131">
            <v>52.600999999999999</v>
          </cell>
          <cell r="O131">
            <v>118.58499999999999</v>
          </cell>
          <cell r="P131">
            <v>560.649</v>
          </cell>
          <cell r="Q131">
            <v>941.14</v>
          </cell>
          <cell r="R131">
            <v>1007.7089999999999</v>
          </cell>
          <cell r="S131">
            <v>1201.857</v>
          </cell>
          <cell r="T131">
            <v>724.08619999999996</v>
          </cell>
          <cell r="U131">
            <v>509.09293999999994</v>
          </cell>
          <cell r="V131">
            <v>609.42312799999991</v>
          </cell>
        </row>
        <row r="132">
          <cell r="B132" t="str">
            <v>Interest from UTI Bonds</v>
          </cell>
          <cell r="D132">
            <v>1.4930000000000001</v>
          </cell>
          <cell r="E132">
            <v>1.0069999999999999</v>
          </cell>
          <cell r="F132">
            <v>1.026</v>
          </cell>
          <cell r="G132">
            <v>0.746</v>
          </cell>
          <cell r="H132">
            <v>0</v>
          </cell>
          <cell r="I132">
            <v>0.26300000000000001</v>
          </cell>
          <cell r="J132">
            <v>0.50600000000000001</v>
          </cell>
          <cell r="K132">
            <v>0.50600000000000001</v>
          </cell>
          <cell r="L132">
            <v>0.50600000000000001</v>
          </cell>
          <cell r="M132">
            <v>0.50600000000000001</v>
          </cell>
          <cell r="N132">
            <v>0.253</v>
          </cell>
          <cell r="O132">
            <v>0</v>
          </cell>
          <cell r="P132">
            <v>0</v>
          </cell>
          <cell r="Q132">
            <v>0</v>
          </cell>
          <cell r="R132">
            <v>0</v>
          </cell>
          <cell r="S132">
            <v>0</v>
          </cell>
        </row>
        <row r="133">
          <cell r="B133" t="str">
            <v>Operating Expenses</v>
          </cell>
          <cell r="D133">
            <v>0</v>
          </cell>
          <cell r="E133">
            <v>0</v>
          </cell>
          <cell r="F133">
            <v>0</v>
          </cell>
          <cell r="G133">
            <v>0</v>
          </cell>
          <cell r="H133">
            <v>0</v>
          </cell>
          <cell r="I133">
            <v>0</v>
          </cell>
          <cell r="J133">
            <v>0</v>
          </cell>
          <cell r="K133">
            <v>0</v>
          </cell>
          <cell r="L133">
            <v>0</v>
          </cell>
          <cell r="M133">
            <v>0</v>
          </cell>
          <cell r="N133">
            <v>0</v>
          </cell>
          <cell r="O133">
            <v>0.79700000000000004</v>
          </cell>
          <cell r="P133">
            <v>0</v>
          </cell>
        </row>
        <row r="134">
          <cell r="B134" t="str">
            <v>Raw Mat and components consumed</v>
          </cell>
          <cell r="D134">
            <v>2087.3940000000002</v>
          </cell>
          <cell r="E134">
            <v>2960.732</v>
          </cell>
          <cell r="F134">
            <v>3314.3989999999999</v>
          </cell>
          <cell r="G134">
            <v>3618.2150000000001</v>
          </cell>
          <cell r="H134">
            <v>4559.6110000000008</v>
          </cell>
          <cell r="I134">
            <v>5666.5940000000001</v>
          </cell>
          <cell r="J134">
            <v>6992.5739999999996</v>
          </cell>
          <cell r="K134">
            <v>8820.4580000000005</v>
          </cell>
          <cell r="L134">
            <v>14561.493</v>
          </cell>
          <cell r="M134">
            <v>21392.468000000001</v>
          </cell>
          <cell r="N134">
            <v>25160.970999999998</v>
          </cell>
          <cell r="O134">
            <v>31008.504999999997</v>
          </cell>
          <cell r="P134">
            <v>43448.781999999999</v>
          </cell>
          <cell r="Q134">
            <v>61450.815999999999</v>
          </cell>
          <cell r="R134">
            <v>67537.288</v>
          </cell>
          <cell r="S134">
            <v>65587.842999999993</v>
          </cell>
          <cell r="T134">
            <v>73702.587519337787</v>
          </cell>
          <cell r="U134">
            <v>83002.247379676424</v>
          </cell>
          <cell r="V134">
            <v>96141.599630329569</v>
          </cell>
        </row>
        <row r="135">
          <cell r="B135" t="str">
            <v>Loose tools, spares and stores consumed</v>
          </cell>
          <cell r="D135">
            <v>107.468</v>
          </cell>
          <cell r="E135">
            <v>148.018</v>
          </cell>
          <cell r="F135">
            <v>183.96100000000001</v>
          </cell>
          <cell r="G135">
            <v>163.19900000000001</v>
          </cell>
          <cell r="H135">
            <v>121.2354</v>
          </cell>
          <cell r="I135">
            <v>143.833</v>
          </cell>
          <cell r="J135">
            <v>211.501</v>
          </cell>
          <cell r="K135">
            <v>262.94499999999999</v>
          </cell>
          <cell r="L135">
            <v>355.16399999999999</v>
          </cell>
          <cell r="M135">
            <v>418.72</v>
          </cell>
          <cell r="N135">
            <v>704.72900000000004</v>
          </cell>
          <cell r="O135">
            <v>614.58299999999997</v>
          </cell>
          <cell r="P135">
            <v>834.70699999999999</v>
          </cell>
          <cell r="Q135">
            <v>798.89599999999996</v>
          </cell>
          <cell r="R135">
            <v>787.74400000000003</v>
          </cell>
          <cell r="S135">
            <v>883.67600000000004</v>
          </cell>
          <cell r="T135">
            <v>1001.0538202966084</v>
          </cell>
          <cell r="U135">
            <v>1132.1704672419633</v>
          </cell>
          <cell r="V135">
            <v>1315.8816031525005</v>
          </cell>
        </row>
        <row r="136">
          <cell r="B136" t="str">
            <v>% of sales</v>
          </cell>
          <cell r="D136">
            <v>2.4493807261351305E-2</v>
          </cell>
          <cell r="E136">
            <v>2.6068121454924452E-2</v>
          </cell>
          <cell r="F136">
            <v>2.8798979799025046E-2</v>
          </cell>
          <cell r="G136">
            <v>2.4506293516018463E-2</v>
          </cell>
          <cell r="H136">
            <v>1.6473600000000001E-2</v>
          </cell>
          <cell r="I136">
            <v>1.6072753758546748E-2</v>
          </cell>
          <cell r="J136">
            <v>1.9284874638877614E-2</v>
          </cell>
          <cell r="K136">
            <v>1.8257723834090762E-2</v>
          </cell>
          <cell r="L136">
            <v>1.6991541641151256E-2</v>
          </cell>
          <cell r="M136">
            <v>1.3986494708584244E-2</v>
          </cell>
          <cell r="N136">
            <v>1.8529039873710084E-2</v>
          </cell>
          <cell r="O136">
            <v>1.3147786816067535E-2</v>
          </cell>
          <cell r="P136">
            <v>1.2800497281423833E-2</v>
          </cell>
          <cell r="Q136">
            <v>9.0389415254831761E-3</v>
          </cell>
          <cell r="R136">
            <v>7.7896731296741122E-3</v>
          </cell>
          <cell r="S136">
            <v>8.0953892698119676E-3</v>
          </cell>
          <cell r="T136">
            <v>8.0000000000000002E-3</v>
          </cell>
          <cell r="U136">
            <v>8.0000000000000002E-3</v>
          </cell>
          <cell r="V136">
            <v>8.0000000000000002E-3</v>
          </cell>
        </row>
        <row r="137">
          <cell r="B137" t="str">
            <v>Purchase of finished goods</v>
          </cell>
          <cell r="D137">
            <v>0.56100000000000005</v>
          </cell>
          <cell r="E137">
            <v>24.27</v>
          </cell>
          <cell r="F137">
            <v>13.67</v>
          </cell>
          <cell r="G137">
            <v>20.881</v>
          </cell>
          <cell r="H137">
            <v>51.466000000000001</v>
          </cell>
          <cell r="I137">
            <v>124.342</v>
          </cell>
          <cell r="J137">
            <v>298.89800000000002</v>
          </cell>
          <cell r="K137">
            <v>732.79899999999998</v>
          </cell>
          <cell r="L137">
            <v>1305.3209999999999</v>
          </cell>
          <cell r="M137">
            <v>2506.7510000000002</v>
          </cell>
          <cell r="N137">
            <v>3495.683</v>
          </cell>
          <cell r="O137">
            <v>4121.5259999999998</v>
          </cell>
          <cell r="P137">
            <v>8495.8230000000003</v>
          </cell>
          <cell r="Q137">
            <v>11508.828</v>
          </cell>
          <cell r="R137">
            <v>15550.954</v>
          </cell>
          <cell r="S137">
            <v>15914.161</v>
          </cell>
          <cell r="T137">
            <v>18519.495675487255</v>
          </cell>
          <cell r="U137">
            <v>20945.153643976319</v>
          </cell>
          <cell r="V137">
            <v>24343.809658321257</v>
          </cell>
        </row>
        <row r="138">
          <cell r="B138" t="str">
            <v>% of sales</v>
          </cell>
          <cell r="D138">
            <v>1.2786155761359736E-4</v>
          </cell>
          <cell r="E138">
            <v>4.274299799423154E-3</v>
          </cell>
          <cell r="F138">
            <v>2.1400299729435715E-3</v>
          </cell>
          <cell r="G138">
            <v>3.1355333973123699E-3</v>
          </cell>
          <cell r="H138">
            <v>6.9932569002123142E-3</v>
          </cell>
          <cell r="I138">
            <v>1.3894713646000709E-2</v>
          </cell>
          <cell r="J138">
            <v>2.7253821304916957E-2</v>
          </cell>
          <cell r="K138">
            <v>5.0882282484541921E-2</v>
          </cell>
          <cell r="L138">
            <v>6.2448379133496636E-2</v>
          </cell>
          <cell r="M138">
            <v>8.3732947070209826E-2</v>
          </cell>
          <cell r="N138">
            <v>9.1910010362636546E-2</v>
          </cell>
          <cell r="O138">
            <v>8.8171890867270258E-2</v>
          </cell>
          <cell r="P138">
            <v>0.13028614737262065</v>
          </cell>
          <cell r="Q138">
            <v>0.13021422477874903</v>
          </cell>
          <cell r="R138">
            <v>0.15377692310521965</v>
          </cell>
          <cell r="S138">
            <v>0.14579023103202995</v>
          </cell>
          <cell r="T138">
            <v>0.14799999999999999</v>
          </cell>
          <cell r="U138">
            <v>0.14799999999999999</v>
          </cell>
          <cell r="V138">
            <v>0.14799999999999999</v>
          </cell>
        </row>
        <row r="139">
          <cell r="B139" t="str">
            <v>Loose tools, spares and stores consumed</v>
          </cell>
          <cell r="D139">
            <v>2191.34</v>
          </cell>
          <cell r="E139">
            <v>3032.7979999999998</v>
          </cell>
          <cell r="F139">
            <v>3794.7069999999999</v>
          </cell>
          <cell r="G139">
            <v>3990.6570000000002</v>
          </cell>
          <cell r="H139">
            <v>4681.943400000001</v>
          </cell>
          <cell r="I139">
            <v>5588.0869999999995</v>
          </cell>
          <cell r="J139">
            <v>6623.8760000000002</v>
          </cell>
          <cell r="K139">
            <v>9090.4520000000011</v>
          </cell>
          <cell r="L139">
            <v>13759.744000000002</v>
          </cell>
          <cell r="M139">
            <v>21339.03</v>
          </cell>
          <cell r="N139">
            <v>27574.682000000001</v>
          </cell>
          <cell r="O139">
            <v>34628.030999999995</v>
          </cell>
          <cell r="P139">
            <v>47776.498000000007</v>
          </cell>
          <cell r="Q139">
            <v>66240.026999999987</v>
          </cell>
          <cell r="R139">
            <v>75747.144</v>
          </cell>
          <cell r="S139">
            <v>81390.021999999997</v>
          </cell>
          <cell r="T139">
            <v>92748.137015121654</v>
          </cell>
          <cell r="U139">
            <v>104604.5714908947</v>
          </cell>
          <cell r="V139">
            <v>121326.29089180334</v>
          </cell>
        </row>
        <row r="140">
          <cell r="B140" t="str">
            <v>Staff cost</v>
          </cell>
          <cell r="D140">
            <v>540.42700000000002</v>
          </cell>
          <cell r="E140">
            <v>721.74300000000005</v>
          </cell>
          <cell r="F140">
            <v>740.65099999999995</v>
          </cell>
          <cell r="G140">
            <v>763.15499999999997</v>
          </cell>
          <cell r="H140">
            <v>767.50099999999998</v>
          </cell>
          <cell r="I140">
            <v>945.875</v>
          </cell>
          <cell r="J140">
            <v>1070.1970000000001</v>
          </cell>
          <cell r="K140">
            <v>1192.307</v>
          </cell>
          <cell r="L140">
            <v>1671.4269999999999</v>
          </cell>
          <cell r="M140">
            <v>1933.704</v>
          </cell>
          <cell r="N140">
            <v>2334.0099999999998</v>
          </cell>
          <cell r="O140">
            <v>2744.953</v>
          </cell>
          <cell r="P140">
            <v>3251.3</v>
          </cell>
          <cell r="Q140">
            <v>3923.4339999999997</v>
          </cell>
          <cell r="R140">
            <v>4845.2510000000002</v>
          </cell>
          <cell r="S140">
            <v>5344.8669999999993</v>
          </cell>
          <cell r="T140">
            <v>6131.4546493167263</v>
          </cell>
          <cell r="U140">
            <v>6793.0228034517786</v>
          </cell>
          <cell r="V140">
            <v>7730.8044185209401</v>
          </cell>
        </row>
        <row r="141">
          <cell r="B141" t="str">
            <v>Salaries and wages</v>
          </cell>
          <cell r="D141">
            <v>0.56100000000000005</v>
          </cell>
          <cell r="E141">
            <v>24.27</v>
          </cell>
          <cell r="F141">
            <v>13.67</v>
          </cell>
          <cell r="G141">
            <v>20.881</v>
          </cell>
          <cell r="H141">
            <v>570.27</v>
          </cell>
          <cell r="I141">
            <v>681.58699999999999</v>
          </cell>
          <cell r="J141">
            <v>808.50300000000004</v>
          </cell>
          <cell r="K141">
            <v>932.04499999999996</v>
          </cell>
          <cell r="L141">
            <v>1353.5309999999999</v>
          </cell>
          <cell r="M141">
            <v>1629.146</v>
          </cell>
          <cell r="N141">
            <v>2047.3889999999999</v>
          </cell>
          <cell r="O141">
            <v>2386.0259999999998</v>
          </cell>
          <cell r="P141">
            <v>2713.2069999999999</v>
          </cell>
          <cell r="Q141">
            <v>3361.7089999999998</v>
          </cell>
          <cell r="R141">
            <v>4117.53</v>
          </cell>
          <cell r="S141">
            <v>4519.9219999999996</v>
          </cell>
        </row>
        <row r="142">
          <cell r="B142" t="str">
            <v>Deferred rev exp w/off - VRS</v>
          </cell>
          <cell r="D142">
            <v>1.2786155761359736E-4</v>
          </cell>
          <cell r="E142">
            <v>4.274299799423154E-3</v>
          </cell>
          <cell r="F142">
            <v>2.1400299729435715E-3</v>
          </cell>
          <cell r="G142">
            <v>3.1355333973123699E-3</v>
          </cell>
          <cell r="H142">
            <v>51.783999999999999</v>
          </cell>
          <cell r="I142">
            <v>96.048000000000002</v>
          </cell>
          <cell r="J142">
            <v>112.89400000000001</v>
          </cell>
          <cell r="K142">
            <v>100.985</v>
          </cell>
          <cell r="L142">
            <v>100.98399999999999</v>
          </cell>
          <cell r="M142">
            <v>42.069000000000003</v>
          </cell>
          <cell r="N142">
            <v>0</v>
          </cell>
          <cell r="O142">
            <v>0</v>
          </cell>
          <cell r="P142">
            <v>0.13028622329588593</v>
          </cell>
          <cell r="Q142">
            <v>0.13028622329588593</v>
          </cell>
          <cell r="R142">
            <v>0.13028622329588593</v>
          </cell>
          <cell r="S142">
            <v>0.13028622329588593</v>
          </cell>
        </row>
        <row r="143">
          <cell r="B143" t="str">
            <v>Others</v>
          </cell>
          <cell r="D143">
            <v>2191.34</v>
          </cell>
          <cell r="E143">
            <v>3032.7979999999998</v>
          </cell>
          <cell r="F143">
            <v>3794.7069999999999</v>
          </cell>
          <cell r="G143">
            <v>3990.6570000000002</v>
          </cell>
          <cell r="H143">
            <v>145.447</v>
          </cell>
          <cell r="I143">
            <v>168.24</v>
          </cell>
          <cell r="J143">
            <v>148.80000000000001</v>
          </cell>
          <cell r="K143">
            <v>159.27700000000004</v>
          </cell>
          <cell r="L143">
            <v>216.91200000000001</v>
          </cell>
          <cell r="M143">
            <v>262.48899999999998</v>
          </cell>
          <cell r="N143">
            <v>286.62099999999998</v>
          </cell>
          <cell r="O143">
            <v>358.92700000000002</v>
          </cell>
          <cell r="P143">
            <v>538.09300000000007</v>
          </cell>
          <cell r="Q143">
            <v>561.72500000000002</v>
          </cell>
          <cell r="R143">
            <v>727.721</v>
          </cell>
          <cell r="S143">
            <v>824.94500000000005</v>
          </cell>
        </row>
        <row r="144">
          <cell r="B144" t="str">
            <v>Growth</v>
          </cell>
          <cell r="D144">
            <v>540.42700000000002</v>
          </cell>
          <cell r="E144">
            <v>0.3355050728405502</v>
          </cell>
          <cell r="F144">
            <v>2.6197690867801882E-2</v>
          </cell>
          <cell r="G144">
            <v>3.0384081031416876E-2</v>
          </cell>
          <cell r="H144">
            <v>5.694780221580098E-3</v>
          </cell>
          <cell r="I144">
            <v>0.23240881770838095</v>
          </cell>
          <cell r="J144">
            <v>0.13143597198361312</v>
          </cell>
          <cell r="K144">
            <v>0.11410048804098682</v>
          </cell>
          <cell r="L144">
            <v>0.40184281397324662</v>
          </cell>
          <cell r="M144">
            <v>0.15691801077761691</v>
          </cell>
          <cell r="N144">
            <v>0.2070151377873759</v>
          </cell>
          <cell r="O144">
            <v>0.17606736903440878</v>
          </cell>
          <cell r="P144">
            <v>0.18446472489692911</v>
          </cell>
          <cell r="Q144">
            <v>0.20672777043028923</v>
          </cell>
          <cell r="R144">
            <v>0.23495157558404212</v>
          </cell>
          <cell r="S144">
            <v>0.10311457548845238</v>
          </cell>
          <cell r="T144">
            <v>0.14716692657024533</v>
          </cell>
          <cell r="U144">
            <v>0.10789742271171754</v>
          </cell>
          <cell r="V144">
            <v>0.1380507091176908</v>
          </cell>
        </row>
        <row r="145">
          <cell r="B145" t="str">
            <v>Staff cost as a % of sales</v>
          </cell>
          <cell r="D145">
            <v>0.1231726167494538</v>
          </cell>
          <cell r="E145">
            <v>0.12710943387453918</v>
          </cell>
          <cell r="F145">
            <v>0.11594845204759539</v>
          </cell>
          <cell r="G145">
            <v>0.11459690579119398</v>
          </cell>
          <cell r="H145">
            <v>0.10428888322717622</v>
          </cell>
          <cell r="I145">
            <v>0.10569769080367793</v>
          </cell>
          <cell r="J145">
            <v>9.758164256387869E-2</v>
          </cell>
          <cell r="K145">
            <v>8.2788461204636912E-2</v>
          </cell>
          <cell r="L145">
            <v>7.996340133190448E-2</v>
          </cell>
          <cell r="M145">
            <v>6.4591471064119652E-2</v>
          </cell>
          <cell r="N145">
            <v>6.1366801076212375E-2</v>
          </cell>
          <cell r="O145">
            <v>5.8722836238758687E-2</v>
          </cell>
          <cell r="P145">
            <v>4.9859719411833502E-2</v>
          </cell>
          <cell r="Q145">
            <v>4.4390872535464643E-2</v>
          </cell>
          <cell r="R145">
            <v>4.7912674068259005E-2</v>
          </cell>
          <cell r="S145">
            <v>4.8964528809622619E-2</v>
          </cell>
          <cell r="T145">
            <v>4.9000000000000002E-2</v>
          </cell>
          <cell r="U145">
            <v>4.8000000000000001E-2</v>
          </cell>
          <cell r="V145">
            <v>4.7E-2</v>
          </cell>
          <cell r="W145">
            <v>4.9000000000000002E-2</v>
          </cell>
          <cell r="X145">
            <v>4.9000000000000002E-2</v>
          </cell>
          <cell r="Y145">
            <v>4.9000000000000002E-2</v>
          </cell>
          <cell r="Z145">
            <v>4.9000000000000002E-2</v>
          </cell>
          <cell r="AA145">
            <v>4.9000000000000002E-2</v>
          </cell>
          <cell r="AB145">
            <v>4.9000000000000002E-2</v>
          </cell>
          <cell r="AC145">
            <v>4.9000000000000002E-2</v>
          </cell>
          <cell r="AD145">
            <v>4.9000000000000002E-2</v>
          </cell>
          <cell r="AE145">
            <v>4.9000000000000002E-2</v>
          </cell>
          <cell r="AF145">
            <v>4.9000000000000002E-2</v>
          </cell>
          <cell r="AG145">
            <v>4.9000000000000002E-2</v>
          </cell>
          <cell r="AH145">
            <v>4.9000000000000002E-2</v>
          </cell>
          <cell r="AI145">
            <v>4.9000000000000002E-2</v>
          </cell>
          <cell r="AJ145">
            <v>4.9000000000000002E-2</v>
          </cell>
          <cell r="AK145">
            <v>4.9000000000000002E-2</v>
          </cell>
          <cell r="AL145">
            <v>4.9000000000000002E-2</v>
          </cell>
          <cell r="AM145">
            <v>4.9000000000000002E-2</v>
          </cell>
          <cell r="AN145">
            <v>4.9000000000000002E-2</v>
          </cell>
        </row>
        <row r="146">
          <cell r="B146" t="str">
            <v>Deferred rev exp w/off - VRS</v>
          </cell>
          <cell r="H146">
            <v>51.783999999999999</v>
          </cell>
          <cell r="I146">
            <v>96.048000000000002</v>
          </cell>
          <cell r="J146">
            <v>112.89400000000001</v>
          </cell>
          <cell r="K146">
            <v>100.985</v>
          </cell>
          <cell r="L146">
            <v>100.98399999999999</v>
          </cell>
          <cell r="M146">
            <v>42.069000000000003</v>
          </cell>
          <cell r="N146">
            <v>0</v>
          </cell>
          <cell r="O146">
            <v>0</v>
          </cell>
        </row>
        <row r="147">
          <cell r="B147" t="str">
            <v>Total</v>
          </cell>
          <cell r="D147">
            <v>2735.8500000000004</v>
          </cell>
          <cell r="E147">
            <v>3854.7629999999999</v>
          </cell>
          <cell r="F147">
            <v>4252.6809999999996</v>
          </cell>
          <cell r="G147">
            <v>4565.45</v>
          </cell>
          <cell r="H147">
            <v>5499.8134000000009</v>
          </cell>
          <cell r="I147">
            <v>6880.6440000000002</v>
          </cell>
          <cell r="J147">
            <v>8573.17</v>
          </cell>
          <cell r="K147">
            <v>11008.509</v>
          </cell>
          <cell r="L147">
            <v>17893.404999999999</v>
          </cell>
          <cell r="M147">
            <v>26251.643</v>
          </cell>
          <cell r="N147">
            <v>31695.392999999996</v>
          </cell>
          <cell r="O147">
            <v>38489.566999999995</v>
          </cell>
          <cell r="P147">
            <v>56030.612000000001</v>
          </cell>
          <cell r="Q147">
            <v>77681.974000000002</v>
          </cell>
          <cell r="R147">
            <v>88721.236999999994</v>
          </cell>
          <cell r="S147">
            <v>87730.546999999991</v>
          </cell>
          <cell r="T147">
            <v>99354.591664438369</v>
          </cell>
          <cell r="U147">
            <v>111872.59429434649</v>
          </cell>
          <cell r="V147">
            <v>129532.09531032426</v>
          </cell>
        </row>
        <row r="148">
          <cell r="B148" t="str">
            <v>Growth</v>
          </cell>
          <cell r="E148">
            <v>0.3355050728405502</v>
          </cell>
          <cell r="F148">
            <v>2.6197690867801882E-2</v>
          </cell>
          <cell r="G148">
            <v>3.0384081031416876E-2</v>
          </cell>
          <cell r="H148">
            <v>5.694780221580098E-3</v>
          </cell>
          <cell r="I148">
            <v>0.23240881770838095</v>
          </cell>
          <cell r="J148">
            <v>0.13143597198361312</v>
          </cell>
          <cell r="K148">
            <v>0.11410048804098682</v>
          </cell>
          <cell r="L148">
            <v>0.40184281397324662</v>
          </cell>
          <cell r="M148">
            <v>0.15691801077761691</v>
          </cell>
          <cell r="N148">
            <v>0.2070151377873759</v>
          </cell>
          <cell r="O148">
            <v>0.17606736903440878</v>
          </cell>
          <cell r="P148">
            <v>0.28587010415114578</v>
          </cell>
          <cell r="Q148">
            <v>0.39875993144896138</v>
          </cell>
          <cell r="R148">
            <v>0.21209310222865274</v>
          </cell>
          <cell r="S148">
            <v>0.1969455114292904</v>
          </cell>
        </row>
        <row r="149">
          <cell r="B149" t="str">
            <v>Staff cost as a % of sales</v>
          </cell>
          <cell r="D149">
            <v>0.1231726167494538</v>
          </cell>
          <cell r="E149">
            <v>0.12710943387453918</v>
          </cell>
          <cell r="F149">
            <v>0.11594845204759539</v>
          </cell>
          <cell r="G149">
            <v>0.11459690579119398</v>
          </cell>
          <cell r="H149">
            <v>0.10428888322717622</v>
          </cell>
          <cell r="I149">
            <v>0.10569769080367793</v>
          </cell>
          <cell r="J149">
            <v>9.758164256387869E-2</v>
          </cell>
          <cell r="K149">
            <v>8.2788461204636912E-2</v>
          </cell>
          <cell r="L149">
            <v>7.996340133190448E-2</v>
          </cell>
          <cell r="M149">
            <v>6.4591471064119652E-2</v>
          </cell>
          <cell r="N149">
            <v>6.1366801076212375E-2</v>
          </cell>
          <cell r="O149">
            <v>5.8722836238758687E-2</v>
          </cell>
          <cell r="P149">
            <v>5.4128382725839946E-2</v>
          </cell>
          <cell r="Q149">
            <v>5.3999999999999999E-2</v>
          </cell>
          <cell r="R149">
            <v>5.5E-2</v>
          </cell>
          <cell r="S149">
            <v>5.6000000000000001E-2</v>
          </cell>
        </row>
        <row r="150">
          <cell r="B150" t="str">
            <v>Dec / (inc) in WIP and FG</v>
          </cell>
        </row>
        <row r="151">
          <cell r="B151" t="str">
            <v>Closing Stock</v>
          </cell>
          <cell r="D151">
            <v>2735.8500000000004</v>
          </cell>
          <cell r="E151">
            <v>3854.7629999999999</v>
          </cell>
          <cell r="F151">
            <v>4252.6809999999996</v>
          </cell>
          <cell r="G151">
            <v>4565.45</v>
          </cell>
          <cell r="H151">
            <v>5499.8134000000009</v>
          </cell>
          <cell r="I151">
            <v>6880.6440000000002</v>
          </cell>
          <cell r="J151">
            <v>8573.17</v>
          </cell>
          <cell r="K151">
            <v>11008.509</v>
          </cell>
          <cell r="L151">
            <v>17893.404999999999</v>
          </cell>
          <cell r="M151">
            <v>26251.643</v>
          </cell>
          <cell r="N151">
            <v>31695.392999999996</v>
          </cell>
          <cell r="O151">
            <v>38489.566999999995</v>
          </cell>
          <cell r="P151">
            <v>56572.040999999997</v>
          </cell>
          <cell r="Q151">
            <v>79248.935136229018</v>
          </cell>
          <cell r="R151">
            <v>93440.155872437652</v>
          </cell>
          <cell r="S151">
            <v>109333.95095716423</v>
          </cell>
        </row>
        <row r="152">
          <cell r="B152" t="str">
            <v>WIP</v>
          </cell>
          <cell r="D152">
            <v>465.202</v>
          </cell>
          <cell r="E152">
            <v>434.87099999999998</v>
          </cell>
          <cell r="F152">
            <v>385.28699999999998</v>
          </cell>
          <cell r="G152">
            <v>361.73700000000002</v>
          </cell>
          <cell r="H152">
            <v>367.01400000000001</v>
          </cell>
          <cell r="I152">
            <v>334.63</v>
          </cell>
          <cell r="J152">
            <v>481.30799999999999</v>
          </cell>
          <cell r="K152">
            <v>544.57299999999998</v>
          </cell>
          <cell r="L152">
            <v>697.20299999999997</v>
          </cell>
          <cell r="M152">
            <v>738.42499999999995</v>
          </cell>
          <cell r="N152">
            <v>724.22</v>
          </cell>
          <cell r="O152">
            <v>1089.768</v>
          </cell>
          <cell r="P152">
            <v>869.41099999999994</v>
          </cell>
          <cell r="Q152">
            <v>1210.002</v>
          </cell>
          <cell r="R152">
            <v>1328.624</v>
          </cell>
          <cell r="S152">
            <v>1265.095</v>
          </cell>
        </row>
        <row r="153">
          <cell r="B153" t="str">
            <v>FG</v>
          </cell>
          <cell r="D153">
            <v>742.41600000000005</v>
          </cell>
          <cell r="E153">
            <v>872.96900000000005</v>
          </cell>
          <cell r="F153">
            <v>639.87599999999998</v>
          </cell>
          <cell r="G153">
            <v>475.06400000000002</v>
          </cell>
          <cell r="H153">
            <v>520.15599999999995</v>
          </cell>
          <cell r="I153">
            <v>899.22199999999998</v>
          </cell>
          <cell r="J153">
            <v>1631.6410000000001</v>
          </cell>
          <cell r="K153">
            <v>2294.1260000000002</v>
          </cell>
          <cell r="L153">
            <v>4603.7299999999996</v>
          </cell>
          <cell r="M153">
            <v>7541.4170000000004</v>
          </cell>
          <cell r="N153">
            <v>9342.3230000000003</v>
          </cell>
          <cell r="O153">
            <v>10093.358</v>
          </cell>
          <cell r="P153">
            <v>15316.529</v>
          </cell>
          <cell r="Q153">
            <v>22494.451000000001</v>
          </cell>
          <cell r="R153">
            <v>30513.985000000001</v>
          </cell>
          <cell r="S153">
            <v>31573.171999999999</v>
          </cell>
        </row>
        <row r="154">
          <cell r="B154" t="str">
            <v>Dec / (inc) in WIP and FG</v>
          </cell>
          <cell r="D154">
            <v>1207.6179999999999</v>
          </cell>
          <cell r="E154">
            <v>1307.8400000000001</v>
          </cell>
          <cell r="F154">
            <v>1025.163</v>
          </cell>
          <cell r="G154">
            <v>836.80100000000004</v>
          </cell>
          <cell r="H154">
            <v>887.17</v>
          </cell>
          <cell r="I154">
            <v>1233.8519999999999</v>
          </cell>
          <cell r="J154">
            <v>2112.9490000000001</v>
          </cell>
          <cell r="K154">
            <v>2838.6990000000001</v>
          </cell>
          <cell r="L154">
            <v>5300.9329999999991</v>
          </cell>
          <cell r="M154">
            <v>8279.8420000000006</v>
          </cell>
          <cell r="N154">
            <v>10066.543</v>
          </cell>
          <cell r="O154">
            <v>11183.126</v>
          </cell>
          <cell r="P154">
            <v>16185.94</v>
          </cell>
          <cell r="Q154">
            <v>23704.453000000001</v>
          </cell>
          <cell r="R154">
            <v>31842.609</v>
          </cell>
          <cell r="S154">
            <v>32838.267</v>
          </cell>
          <cell r="T154">
            <v>0</v>
          </cell>
          <cell r="U154">
            <v>0</v>
          </cell>
          <cell r="V154">
            <v>0</v>
          </cell>
        </row>
        <row r="155">
          <cell r="B155" t="str">
            <v>Opening Stock</v>
          </cell>
        </row>
        <row r="156">
          <cell r="B156" t="str">
            <v>WIP</v>
          </cell>
          <cell r="D156">
            <v>443.32799999999997</v>
          </cell>
          <cell r="E156">
            <v>465.202</v>
          </cell>
          <cell r="F156">
            <v>434.87099999999998</v>
          </cell>
          <cell r="G156">
            <v>385.28699999999998</v>
          </cell>
          <cell r="H156">
            <v>361.73700000000002</v>
          </cell>
          <cell r="I156">
            <v>367.01400000000001</v>
          </cell>
          <cell r="J156">
            <v>334.63</v>
          </cell>
          <cell r="K156">
            <v>481.30799999999999</v>
          </cell>
          <cell r="L156">
            <v>544.57299999999998</v>
          </cell>
          <cell r="M156">
            <v>697.20299999999997</v>
          </cell>
          <cell r="N156">
            <v>738.42499999999995</v>
          </cell>
          <cell r="O156">
            <v>724.22</v>
          </cell>
          <cell r="P156">
            <v>1089.768</v>
          </cell>
          <cell r="Q156">
            <v>869.41099999999994</v>
          </cell>
          <cell r="R156">
            <v>1210.002</v>
          </cell>
          <cell r="S156">
            <v>1328.624</v>
          </cell>
        </row>
        <row r="157">
          <cell r="B157" t="str">
            <v>FG</v>
          </cell>
          <cell r="D157">
            <v>760.20699999999999</v>
          </cell>
          <cell r="E157">
            <v>742.41600000000005</v>
          </cell>
          <cell r="F157">
            <v>872.96900000000005</v>
          </cell>
          <cell r="G157">
            <v>639.87599999999998</v>
          </cell>
          <cell r="H157">
            <v>475.06400000000002</v>
          </cell>
          <cell r="I157">
            <v>520.15599999999995</v>
          </cell>
          <cell r="J157">
            <v>899.22199999999998</v>
          </cell>
          <cell r="K157">
            <v>1631.6410000000001</v>
          </cell>
          <cell r="L157">
            <v>2294.1260000000002</v>
          </cell>
          <cell r="M157">
            <v>4603.7299999999996</v>
          </cell>
          <cell r="N157">
            <v>7541.4170000000004</v>
          </cell>
          <cell r="O157">
            <v>9342.3230000000003</v>
          </cell>
          <cell r="P157">
            <v>10093.358</v>
          </cell>
          <cell r="Q157">
            <v>15316.529</v>
          </cell>
          <cell r="R157">
            <v>22503.764999999999</v>
          </cell>
          <cell r="S157">
            <v>30513.985000000001</v>
          </cell>
        </row>
        <row r="158">
          <cell r="D158">
            <v>1203.5349999999999</v>
          </cell>
          <cell r="E158">
            <v>1207.6179999999999</v>
          </cell>
          <cell r="F158">
            <v>1307.8400000000001</v>
          </cell>
          <cell r="G158">
            <v>1025.163</v>
          </cell>
          <cell r="H158">
            <v>836.80100000000004</v>
          </cell>
          <cell r="I158">
            <v>887.17</v>
          </cell>
          <cell r="J158">
            <v>1233.8519999999999</v>
          </cell>
          <cell r="K158">
            <v>2112.9490000000001</v>
          </cell>
          <cell r="L158">
            <v>2838.6990000000001</v>
          </cell>
          <cell r="M158">
            <v>5300.9329999999991</v>
          </cell>
          <cell r="N158">
            <v>8279.8420000000006</v>
          </cell>
          <cell r="O158">
            <v>10066.543</v>
          </cell>
          <cell r="P158">
            <v>11183.126</v>
          </cell>
          <cell r="Q158">
            <v>16185.94</v>
          </cell>
          <cell r="R158">
            <v>23713.767</v>
          </cell>
          <cell r="S158">
            <v>31842.609</v>
          </cell>
          <cell r="T158">
            <v>0</v>
          </cell>
          <cell r="U158">
            <v>0</v>
          </cell>
          <cell r="V158">
            <v>0</v>
          </cell>
        </row>
        <row r="159">
          <cell r="B159" t="str">
            <v>Change in inventory</v>
          </cell>
          <cell r="D159">
            <v>-4.0830000000000837</v>
          </cell>
          <cell r="E159">
            <v>-100.22200000000021</v>
          </cell>
          <cell r="F159">
            <v>282.67700000000013</v>
          </cell>
          <cell r="G159">
            <v>188.36199999999997</v>
          </cell>
          <cell r="H159">
            <v>-50.368999999999915</v>
          </cell>
          <cell r="I159">
            <v>-346.6819999999999</v>
          </cell>
          <cell r="J159">
            <v>-879.09700000000021</v>
          </cell>
          <cell r="K159">
            <v>-725.75</v>
          </cell>
          <cell r="L159">
            <v>-2462.233999999999</v>
          </cell>
          <cell r="M159">
            <v>-2978.9090000000015</v>
          </cell>
          <cell r="N159">
            <v>-1786.7009999999991</v>
          </cell>
          <cell r="O159">
            <v>-1116.5830000000005</v>
          </cell>
          <cell r="P159">
            <v>-5002.8140000000003</v>
          </cell>
          <cell r="Q159">
            <v>-7518.5130000000008</v>
          </cell>
          <cell r="R159">
            <v>-8128.8420000000006</v>
          </cell>
          <cell r="S159">
            <v>-995.65799999999945</v>
          </cell>
          <cell r="T159">
            <v>-475</v>
          </cell>
          <cell r="U159">
            <v>-475</v>
          </cell>
          <cell r="V159">
            <v>-475</v>
          </cell>
        </row>
        <row r="160">
          <cell r="B160" t="str">
            <v>% of sales</v>
          </cell>
          <cell r="D160">
            <v>-9.3058598883481052E-4</v>
          </cell>
          <cell r="E160">
            <v>-1.7650551071190287E-2</v>
          </cell>
          <cell r="F160">
            <v>4.4252908022075363E-2</v>
          </cell>
          <cell r="G160">
            <v>2.8284820735814977E-2</v>
          </cell>
          <cell r="H160">
            <v>-6.8441953290870371E-3</v>
          </cell>
          <cell r="I160">
            <v>-3.8740305900040344E-2</v>
          </cell>
          <cell r="J160">
            <v>-8.0156951694854386E-2</v>
          </cell>
          <cell r="K160">
            <v>-5.0392831476511704E-2</v>
          </cell>
          <cell r="L160">
            <v>-0.11779671233925287</v>
          </cell>
          <cell r="M160">
            <v>-9.9504430086582912E-2</v>
          </cell>
          <cell r="N160">
            <v>-4.6976715973654645E-2</v>
          </cell>
          <cell r="O160">
            <v>-2.3887083187210098E-2</v>
          </cell>
          <cell r="P160">
            <v>-7.6719743582441616E-2</v>
          </cell>
          <cell r="Q160">
            <v>-8.5066641171798463E-2</v>
          </cell>
          <cell r="R160">
            <v>-8.038274122400979E-2</v>
          </cell>
          <cell r="S160">
            <v>-9.1212606086421271E-3</v>
          </cell>
          <cell r="T160">
            <v>-3.7959996984718311E-3</v>
          </cell>
          <cell r="U160">
            <v>-3.3563850232350909E-3</v>
          </cell>
          <cell r="V160">
            <v>-2.8877978010302873E-3</v>
          </cell>
        </row>
        <row r="161">
          <cell r="B161" t="str">
            <v>FG</v>
          </cell>
          <cell r="D161">
            <v>760.20699999999999</v>
          </cell>
          <cell r="E161">
            <v>742.41600000000005</v>
          </cell>
          <cell r="F161">
            <v>872.96900000000005</v>
          </cell>
          <cell r="G161">
            <v>639.87599999999998</v>
          </cell>
          <cell r="H161">
            <v>475.06400000000002</v>
          </cell>
          <cell r="I161">
            <v>520.15599999999995</v>
          </cell>
          <cell r="J161">
            <v>899.22199999999998</v>
          </cell>
          <cell r="K161">
            <v>1631.6410000000001</v>
          </cell>
          <cell r="L161">
            <v>2294.1260000000002</v>
          </cell>
          <cell r="M161">
            <v>4603.7299999999996</v>
          </cell>
          <cell r="N161">
            <v>7541.4170000000004</v>
          </cell>
          <cell r="O161">
            <v>9342.3230000000003</v>
          </cell>
          <cell r="P161">
            <v>10093.358</v>
          </cell>
        </row>
        <row r="162">
          <cell r="B162" t="str">
            <v>Other Exp</v>
          </cell>
          <cell r="D162">
            <v>1203.5349999999999</v>
          </cell>
          <cell r="E162">
            <v>1207.6179999999999</v>
          </cell>
          <cell r="F162">
            <v>1307.8400000000001</v>
          </cell>
          <cell r="G162">
            <v>1025.163</v>
          </cell>
          <cell r="H162">
            <v>836.80100000000004</v>
          </cell>
          <cell r="I162">
            <v>887.17</v>
          </cell>
          <cell r="J162">
            <v>1233.8519999999999</v>
          </cell>
          <cell r="K162">
            <v>2112.9490000000001</v>
          </cell>
          <cell r="L162">
            <v>2838.6990000000001</v>
          </cell>
          <cell r="M162">
            <v>5300.9329999999991</v>
          </cell>
          <cell r="N162">
            <v>8279.8420000000006</v>
          </cell>
          <cell r="O162">
            <v>10066.543</v>
          </cell>
          <cell r="P162">
            <v>11183.126</v>
          </cell>
          <cell r="Q162">
            <v>0</v>
          </cell>
          <cell r="R162">
            <v>0</v>
          </cell>
          <cell r="S162">
            <v>0</v>
          </cell>
        </row>
        <row r="163">
          <cell r="B163" t="str">
            <v>Power and fuel</v>
          </cell>
          <cell r="D163">
            <v>70.460999999999999</v>
          </cell>
          <cell r="E163">
            <v>78.100999999999999</v>
          </cell>
          <cell r="F163">
            <v>85.454999999999998</v>
          </cell>
          <cell r="G163">
            <v>78.522000000000006</v>
          </cell>
          <cell r="H163">
            <v>81.573999999999998</v>
          </cell>
          <cell r="I163">
            <v>88.997</v>
          </cell>
          <cell r="J163">
            <v>99.7</v>
          </cell>
          <cell r="K163">
            <v>100.20099999999999</v>
          </cell>
          <cell r="L163">
            <v>115.45099999999999</v>
          </cell>
          <cell r="M163">
            <v>139.03</v>
          </cell>
          <cell r="N163">
            <v>161.096</v>
          </cell>
          <cell r="O163">
            <v>174.65700000000001</v>
          </cell>
          <cell r="P163">
            <v>212.87200000000001</v>
          </cell>
          <cell r="Q163">
            <v>251.989</v>
          </cell>
          <cell r="R163">
            <v>334.72800000000001</v>
          </cell>
          <cell r="S163">
            <v>373.524</v>
          </cell>
          <cell r="T163">
            <v>500.52691014830418</v>
          </cell>
          <cell r="U163">
            <v>566.08523362098163</v>
          </cell>
          <cell r="V163">
            <v>657.94080157625024</v>
          </cell>
        </row>
        <row r="164">
          <cell r="B164" t="str">
            <v>% of sales</v>
          </cell>
          <cell r="D164">
            <v>1.6059274885938831E-2</v>
          </cell>
          <cell r="E164">
            <v>1.3754721410578812E-2</v>
          </cell>
          <cell r="F164">
            <v>1.3377926944981192E-2</v>
          </cell>
          <cell r="G164">
            <v>1.1791023103479811E-2</v>
          </cell>
          <cell r="H164">
            <v>1.1084365180467091E-2</v>
          </cell>
          <cell r="I164">
            <v>9.9450534039433585E-3</v>
          </cell>
          <cell r="J164">
            <v>9.0907466229289604E-3</v>
          </cell>
          <cell r="K164">
            <v>6.9575089311442627E-3</v>
          </cell>
          <cell r="L164">
            <v>5.5233370330679734E-3</v>
          </cell>
          <cell r="M164">
            <v>4.6440159517922887E-3</v>
          </cell>
          <cell r="N164">
            <v>4.2356057541199522E-3</v>
          </cell>
          <cell r="O164">
            <v>3.7364408093518817E-3</v>
          </cell>
          <cell r="P164">
            <v>3.264459813193437E-3</v>
          </cell>
          <cell r="Q164">
            <v>2.8510767810390591E-3</v>
          </cell>
          <cell r="R164">
            <v>3.3099861215693882E-3</v>
          </cell>
          <cell r="S164">
            <v>3.4218674962511659E-3</v>
          </cell>
          <cell r="T164">
            <v>4.0000000000000001E-3</v>
          </cell>
          <cell r="U164">
            <v>4.0000000000000001E-3</v>
          </cell>
          <cell r="V164">
            <v>4.0000000000000001E-3</v>
          </cell>
        </row>
        <row r="165">
          <cell r="B165" t="str">
            <v>Growth</v>
          </cell>
          <cell r="E165">
            <v>0.10842877620243829</v>
          </cell>
          <cell r="F165">
            <v>9.4160125990704335E-2</v>
          </cell>
          <cell r="G165">
            <v>-8.1130419519044983E-2</v>
          </cell>
          <cell r="H165">
            <v>3.8868087924403216E-2</v>
          </cell>
          <cell r="I165">
            <v>9.0997131438938839E-2</v>
          </cell>
          <cell r="J165">
            <v>0.12026248075777835</v>
          </cell>
          <cell r="K165">
            <v>5.025075225676856E-3</v>
          </cell>
          <cell r="L165">
            <v>0.15219408987934258</v>
          </cell>
          <cell r="M165">
            <v>0.20423383080267832</v>
          </cell>
          <cell r="N165">
            <v>0.15871394663022365</v>
          </cell>
          <cell r="O165">
            <v>8.4179619605700973E-2</v>
          </cell>
          <cell r="P165">
            <v>0.21880027711457317</v>
          </cell>
          <cell r="Q165">
            <v>0.18375831485587568</v>
          </cell>
          <cell r="R165">
            <v>0.32834369754235304</v>
          </cell>
          <cell r="S165">
            <v>0.11590306159030606</v>
          </cell>
          <cell r="T165">
            <v>0.34001271711671577</v>
          </cell>
          <cell r="U165">
            <v>0.13097861901821184</v>
          </cell>
          <cell r="V165">
            <v>0.16226455399253514</v>
          </cell>
        </row>
        <row r="166">
          <cell r="B166" t="str">
            <v>Other Exp</v>
          </cell>
        </row>
        <row r="167">
          <cell r="B167" t="str">
            <v>Advertising</v>
          </cell>
          <cell r="D167">
            <v>273.63499999999999</v>
          </cell>
          <cell r="E167">
            <v>416.90600000000001</v>
          </cell>
          <cell r="F167">
            <v>400.95100000000002</v>
          </cell>
          <cell r="G167">
            <v>365.48399999999998</v>
          </cell>
          <cell r="H167">
            <v>474.40800000000002</v>
          </cell>
          <cell r="I167">
            <v>598.221</v>
          </cell>
          <cell r="J167">
            <v>768.94600000000003</v>
          </cell>
          <cell r="K167">
            <v>1013.0839999999999</v>
          </cell>
          <cell r="L167">
            <v>1338.2059999999999</v>
          </cell>
          <cell r="M167">
            <v>1515.51</v>
          </cell>
          <cell r="N167">
            <v>1813.6</v>
          </cell>
          <cell r="O167">
            <v>2111.4740000000002</v>
          </cell>
          <cell r="P167">
            <v>3032.6930000000002</v>
          </cell>
          <cell r="Q167">
            <v>3814.2330000000002</v>
          </cell>
          <cell r="R167">
            <v>3770.9409999999998</v>
          </cell>
          <cell r="S167">
            <v>4044.26</v>
          </cell>
          <cell r="T167">
            <v>4254.4787362605857</v>
          </cell>
          <cell r="U167">
            <v>4811.7244857783435</v>
          </cell>
          <cell r="V167">
            <v>5592.4968133981274</v>
          </cell>
        </row>
        <row r="168">
          <cell r="B168" t="str">
            <v>% of sales</v>
          </cell>
          <cell r="D168">
            <v>6.2366127125840845E-2</v>
          </cell>
          <cell r="E168">
            <v>7.3423206929472989E-2</v>
          </cell>
          <cell r="F168">
            <v>6.2768628945259544E-2</v>
          </cell>
          <cell r="G168">
            <v>5.4881820228117148E-2</v>
          </cell>
          <cell r="H168">
            <v>6.4463082802547769E-2</v>
          </cell>
          <cell r="I168">
            <v>6.684876785015674E-2</v>
          </cell>
          <cell r="J168">
            <v>7.0113272344179869E-2</v>
          </cell>
          <cell r="K168">
            <v>7.0344018303204109E-2</v>
          </cell>
          <cell r="L168">
            <v>6.4021643447642385E-2</v>
          </cell>
          <cell r="M168">
            <v>5.0622546321662458E-2</v>
          </cell>
          <cell r="N168">
            <v>4.7683956123503658E-2</v>
          </cell>
          <cell r="O168">
            <v>4.5170806904306471E-2</v>
          </cell>
          <cell r="P168">
            <v>4.6507311549912833E-2</v>
          </cell>
          <cell r="Q168">
            <v>4.3155340684605095E-2</v>
          </cell>
          <cell r="R168">
            <v>3.7289268825007139E-2</v>
          </cell>
          <cell r="S168">
            <v>3.704961887425906E-2</v>
          </cell>
          <cell r="T168">
            <v>3.4000000000000002E-2</v>
          </cell>
          <cell r="U168">
            <v>3.4000000000000002E-2</v>
          </cell>
          <cell r="V168">
            <v>3.4000000000000002E-2</v>
          </cell>
        </row>
        <row r="169">
          <cell r="B169" t="str">
            <v>Growth</v>
          </cell>
          <cell r="E169">
            <v>0.52358433679902072</v>
          </cell>
          <cell r="F169">
            <v>-3.8270017701832026E-2</v>
          </cell>
          <cell r="G169">
            <v>-8.8457193023586567E-2</v>
          </cell>
          <cell r="H169">
            <v>0.29802672620415671</v>
          </cell>
          <cell r="I169">
            <v>0.26098421611777201</v>
          </cell>
          <cell r="J169">
            <v>0.28538784161706121</v>
          </cell>
          <cell r="K169">
            <v>0.31749693736621287</v>
          </cell>
          <cell r="L169">
            <v>0.32092304290660989</v>
          </cell>
          <cell r="M169">
            <v>0.13249380140277367</v>
          </cell>
          <cell r="N169">
            <v>0.19669286246873985</v>
          </cell>
          <cell r="O169">
            <v>0.16424459638288491</v>
          </cell>
          <cell r="P169">
            <v>0.43629189845577065</v>
          </cell>
          <cell r="Q169">
            <v>0.25770495068244625</v>
          </cell>
          <cell r="R169">
            <v>-1.1350119408017334E-2</v>
          </cell>
          <cell r="S169">
            <v>7.2480317247074488E-2</v>
          </cell>
          <cell r="T169">
            <v>5.1979530559505438E-2</v>
          </cell>
          <cell r="U169">
            <v>0.13097861901821162</v>
          </cell>
          <cell r="V169">
            <v>0.16226455399253514</v>
          </cell>
        </row>
        <row r="171">
          <cell r="B171" t="str">
            <v>Selling and distribution</v>
          </cell>
          <cell r="D171">
            <v>87.978999999999999</v>
          </cell>
          <cell r="E171">
            <v>107.836</v>
          </cell>
          <cell r="F171">
            <v>119.386</v>
          </cell>
          <cell r="G171">
            <v>130.31</v>
          </cell>
          <cell r="H171">
            <v>149.67500000000001</v>
          </cell>
          <cell r="I171">
            <v>169.012</v>
          </cell>
          <cell r="J171">
            <v>214.33</v>
          </cell>
          <cell r="K171">
            <v>249.74299999999999</v>
          </cell>
          <cell r="L171">
            <v>343.81599999999997</v>
          </cell>
          <cell r="M171">
            <v>402.86700000000002</v>
          </cell>
          <cell r="N171">
            <v>485.54500000000002</v>
          </cell>
          <cell r="O171">
            <v>450.90600000000001</v>
          </cell>
          <cell r="P171">
            <v>727.58</v>
          </cell>
          <cell r="Q171">
            <v>819.44500000000005</v>
          </cell>
          <cell r="R171">
            <v>911.40899999999999</v>
          </cell>
          <cell r="S171">
            <v>1173.9280000000001</v>
          </cell>
          <cell r="T171">
            <v>1509.1263622561935</v>
          </cell>
          <cell r="U171">
            <v>1706.7896491084871</v>
          </cell>
          <cell r="V171">
            <v>1983.7411102801514</v>
          </cell>
        </row>
        <row r="172">
          <cell r="B172" t="str">
            <v>% of sales</v>
          </cell>
          <cell r="D172">
            <v>2.0051928658265029E-2</v>
          </cell>
          <cell r="E172">
            <v>1.899148715165205E-2</v>
          </cell>
          <cell r="F172">
            <v>1.8689803829542152E-2</v>
          </cell>
          <cell r="G172">
            <v>1.9567614434355392E-2</v>
          </cell>
          <cell r="H172">
            <v>2.0338004246284503E-2</v>
          </cell>
          <cell r="I172">
            <v>1.8886404776647246E-2</v>
          </cell>
          <cell r="J172">
            <v>1.9542825714065837E-2</v>
          </cell>
          <cell r="K172">
            <v>1.7341036047452237E-2</v>
          </cell>
          <cell r="L172">
            <v>1.6448637477036131E-2</v>
          </cell>
          <cell r="M172">
            <v>1.345695730742073E-2</v>
          </cell>
          <cell r="N172">
            <v>1.2766159283186251E-2</v>
          </cell>
          <cell r="O172">
            <v>9.6462413735585728E-3</v>
          </cell>
          <cell r="P172">
            <v>1.1157670670089447E-2</v>
          </cell>
          <cell r="Q172">
            <v>9.2714388835963158E-3</v>
          </cell>
          <cell r="R172">
            <v>9.0125449352113779E-3</v>
          </cell>
          <cell r="S172">
            <v>1.0754398823473564E-2</v>
          </cell>
          <cell r="T172">
            <v>1.2E-2</v>
          </cell>
          <cell r="U172">
            <v>1.2E-2</v>
          </cell>
          <cell r="V172">
            <v>1.2E-2</v>
          </cell>
        </row>
        <row r="173">
          <cell r="B173" t="str">
            <v>Growth</v>
          </cell>
          <cell r="E173">
            <v>0.22570158787892569</v>
          </cell>
          <cell r="F173">
            <v>0.10710708854185991</v>
          </cell>
          <cell r="G173">
            <v>9.1501516090664037E-2</v>
          </cell>
          <cell r="H173">
            <v>0.14860716752359759</v>
          </cell>
          <cell r="I173">
            <v>0.12919325204609988</v>
          </cell>
          <cell r="J173">
            <v>0.26813480699595305</v>
          </cell>
          <cell r="K173">
            <v>0.16522651985256376</v>
          </cell>
          <cell r="L173">
            <v>0.37667922624457928</v>
          </cell>
          <cell r="M173">
            <v>0.1717517509365476</v>
          </cell>
          <cell r="N173">
            <v>0.20522405657450227</v>
          </cell>
          <cell r="O173">
            <v>-7.1340452481232441E-2</v>
          </cell>
          <cell r="P173">
            <v>0.61359573835788406</v>
          </cell>
          <cell r="Q173">
            <v>0.12626102971494535</v>
          </cell>
          <cell r="R173">
            <v>0.11222717815106553</v>
          </cell>
          <cell r="S173">
            <v>0.2880364358921188</v>
          </cell>
          <cell r="T173">
            <v>0.28553570768922221</v>
          </cell>
          <cell r="U173">
            <v>0.13097861901821162</v>
          </cell>
          <cell r="V173">
            <v>0.16226455399253514</v>
          </cell>
        </row>
        <row r="175">
          <cell r="B175" t="str">
            <v>Rates and taxes</v>
          </cell>
          <cell r="D175">
            <v>93.572999999999993</v>
          </cell>
          <cell r="E175">
            <v>100.809</v>
          </cell>
          <cell r="F175">
            <v>108.98099999999999</v>
          </cell>
          <cell r="G175">
            <v>111.40600000000001</v>
          </cell>
          <cell r="H175">
            <v>105.202</v>
          </cell>
          <cell r="I175">
            <v>129.887</v>
          </cell>
          <cell r="J175">
            <v>406.07799999999997</v>
          </cell>
          <cell r="K175">
            <v>447.59199999999998</v>
          </cell>
          <cell r="L175">
            <v>604.73800000000006</v>
          </cell>
          <cell r="M175">
            <v>580.43399999999997</v>
          </cell>
          <cell r="N175">
            <v>553.30200000000002</v>
          </cell>
          <cell r="O175">
            <v>432.84</v>
          </cell>
          <cell r="P175">
            <v>912.00199999999995</v>
          </cell>
          <cell r="Q175">
            <v>1182.6189999999999</v>
          </cell>
          <cell r="R175">
            <v>923.35200000000009</v>
          </cell>
          <cell r="S175">
            <v>961.80099999999993</v>
          </cell>
          <cell r="T175">
            <v>1251.3172753707604</v>
          </cell>
          <cell r="U175">
            <v>1415.213084052454</v>
          </cell>
          <cell r="V175">
            <v>1644.8520039406255</v>
          </cell>
        </row>
        <row r="176">
          <cell r="B176" t="str">
            <v>% of sales</v>
          </cell>
          <cell r="D176">
            <v>2.1326897558961042E-2</v>
          </cell>
          <cell r="E176">
            <v>1.7753930304081119E-2</v>
          </cell>
          <cell r="F176">
            <v>1.7060907569960742E-2</v>
          </cell>
          <cell r="G176">
            <v>1.6728951374981173E-2</v>
          </cell>
          <cell r="H176">
            <v>1.4294963906581741E-2</v>
          </cell>
          <cell r="I176">
            <v>1.4514344882164467E-2</v>
          </cell>
          <cell r="J176">
            <v>3.7026601877088727E-2</v>
          </cell>
          <cell r="K176">
            <v>3.1078785017202654E-2</v>
          </cell>
          <cell r="L176">
            <v>2.8931510257195352E-2</v>
          </cell>
          <cell r="M176">
            <v>1.9388223800349602E-2</v>
          </cell>
          <cell r="N176">
            <v>1.4547655652319597E-2</v>
          </cell>
          <cell r="O176">
            <v>9.2597550623213978E-3</v>
          </cell>
          <cell r="P176">
            <v>1.398584068619659E-2</v>
          </cell>
          <cell r="Q176">
            <v>1.3380495068100713E-2</v>
          </cell>
          <cell r="R176">
            <v>9.1306443002179011E-3</v>
          </cell>
          <cell r="S176">
            <v>8.811095350665198E-3</v>
          </cell>
          <cell r="T176">
            <v>0.01</v>
          </cell>
          <cell r="U176">
            <v>0.01</v>
          </cell>
          <cell r="V176">
            <v>0.01</v>
          </cell>
        </row>
        <row r="177">
          <cell r="B177" t="str">
            <v>Growth</v>
          </cell>
          <cell r="E177">
            <v>7.7329999038184161E-2</v>
          </cell>
          <cell r="F177">
            <v>8.106419069725912E-2</v>
          </cell>
          <cell r="G177">
            <v>2.2251585138693963E-2</v>
          </cell>
          <cell r="H177">
            <v>-5.5688203507890166E-2</v>
          </cell>
          <cell r="I177">
            <v>0.23464382806410522</v>
          </cell>
          <cell r="J177">
            <v>2.1263944813568716</v>
          </cell>
          <cell r="K177">
            <v>0.10223159097513279</v>
          </cell>
          <cell r="L177">
            <v>0.35109206598866849</v>
          </cell>
          <cell r="M177">
            <v>-4.0189305120564733E-2</v>
          </cell>
          <cell r="N177">
            <v>-4.6744332688987811E-2</v>
          </cell>
          <cell r="O177">
            <v>-0.21771473806348074</v>
          </cell>
          <cell r="P177">
            <v>1.1070187598188705</v>
          </cell>
          <cell r="Q177">
            <v>0.29672851594623695</v>
          </cell>
          <cell r="R177">
            <v>-0.2192312147868416</v>
          </cell>
          <cell r="S177">
            <v>4.1640674412358303E-2</v>
          </cell>
          <cell r="T177">
            <v>0.30101473732171269</v>
          </cell>
          <cell r="U177">
            <v>0.13097861901821162</v>
          </cell>
          <cell r="V177">
            <v>0.16226455399253514</v>
          </cell>
        </row>
        <row r="179">
          <cell r="B179" t="str">
            <v>Exchange diff (net)</v>
          </cell>
          <cell r="D179">
            <v>93.572999999999993</v>
          </cell>
          <cell r="E179">
            <v>100.809</v>
          </cell>
          <cell r="F179">
            <v>108.98099999999999</v>
          </cell>
          <cell r="G179">
            <v>34.619</v>
          </cell>
          <cell r="H179">
            <v>69.052000000000007</v>
          </cell>
          <cell r="I179">
            <v>6.7</v>
          </cell>
          <cell r="J179">
            <v>-15.173</v>
          </cell>
          <cell r="K179">
            <v>63.470999999999997</v>
          </cell>
          <cell r="L179">
            <v>83.525999999999996</v>
          </cell>
          <cell r="M179">
            <v>255.77699999999999</v>
          </cell>
          <cell r="N179">
            <v>9.7110000000000003</v>
          </cell>
          <cell r="O179">
            <v>10.42</v>
          </cell>
          <cell r="P179">
            <v>-25.466999999999999</v>
          </cell>
          <cell r="Q179">
            <v>-20.16</v>
          </cell>
          <cell r="R179">
            <v>-61.994999999999997</v>
          </cell>
          <cell r="S179">
            <v>25.582999999999998</v>
          </cell>
          <cell r="T179">
            <v>0</v>
          </cell>
          <cell r="U179">
            <v>0</v>
          </cell>
          <cell r="V179">
            <v>0</v>
          </cell>
        </row>
        <row r="180">
          <cell r="B180" t="str">
            <v>Deferred revenue exp w/off</v>
          </cell>
          <cell r="D180">
            <v>2.1326897558961042E-2</v>
          </cell>
          <cell r="E180">
            <v>1.7753930304081119E-2</v>
          </cell>
          <cell r="F180">
            <v>1.7060907569960742E-2</v>
          </cell>
          <cell r="G180">
            <v>1.6728951374981173E-2</v>
          </cell>
          <cell r="H180">
            <v>80.016000000000005</v>
          </cell>
          <cell r="I180">
            <v>39.56</v>
          </cell>
          <cell r="J180">
            <v>28.896000000000001</v>
          </cell>
          <cell r="K180">
            <v>0</v>
          </cell>
          <cell r="L180">
            <v>0</v>
          </cell>
          <cell r="M180">
            <v>0</v>
          </cell>
          <cell r="N180">
            <v>0</v>
          </cell>
          <cell r="O180">
            <v>0</v>
          </cell>
          <cell r="P180">
            <v>0</v>
          </cell>
          <cell r="Q180">
            <v>0</v>
          </cell>
          <cell r="R180">
            <v>0</v>
          </cell>
          <cell r="S180">
            <v>0</v>
          </cell>
          <cell r="T180">
            <v>0</v>
          </cell>
          <cell r="U180">
            <v>0</v>
          </cell>
          <cell r="V180">
            <v>0</v>
          </cell>
        </row>
        <row r="181">
          <cell r="B181" t="str">
            <v>Provision for doubtful debts</v>
          </cell>
          <cell r="E181">
            <v>7.7329999038184161E-2</v>
          </cell>
          <cell r="F181">
            <v>8.106419069725912E-2</v>
          </cell>
          <cell r="G181">
            <v>2.2251585138693963E-2</v>
          </cell>
          <cell r="H181">
            <v>3.0630000000000002</v>
          </cell>
          <cell r="I181">
            <v>21.4</v>
          </cell>
          <cell r="J181">
            <v>0.91300000000000003</v>
          </cell>
          <cell r="K181">
            <v>11.8</v>
          </cell>
          <cell r="L181">
            <v>0</v>
          </cell>
          <cell r="M181">
            <v>13.6</v>
          </cell>
          <cell r="N181">
            <v>0</v>
          </cell>
          <cell r="O181">
            <v>6.4050000000000002</v>
          </cell>
          <cell r="P181">
            <v>-1.3809999999999998</v>
          </cell>
          <cell r="Q181">
            <v>-55.688999999999993</v>
          </cell>
          <cell r="R181">
            <v>15.545999999999999</v>
          </cell>
          <cell r="S181">
            <v>7.1</v>
          </cell>
          <cell r="T181">
            <v>0</v>
          </cell>
          <cell r="U181">
            <v>0</v>
          </cell>
          <cell r="V181">
            <v>0</v>
          </cell>
        </row>
        <row r="182">
          <cell r="B182" t="str">
            <v>Bad debts w/off</v>
          </cell>
          <cell r="H182">
            <v>0</v>
          </cell>
          <cell r="I182">
            <v>0</v>
          </cell>
          <cell r="J182">
            <v>3.9620000000000002</v>
          </cell>
          <cell r="K182">
            <v>0</v>
          </cell>
          <cell r="L182">
            <v>0</v>
          </cell>
          <cell r="M182">
            <v>0</v>
          </cell>
          <cell r="N182">
            <v>0</v>
          </cell>
          <cell r="O182">
            <v>0</v>
          </cell>
          <cell r="P182">
            <v>0</v>
          </cell>
          <cell r="Q182">
            <v>0</v>
          </cell>
          <cell r="R182">
            <v>0</v>
          </cell>
          <cell r="S182">
            <v>12.1</v>
          </cell>
          <cell r="T182">
            <v>0</v>
          </cell>
          <cell r="U182">
            <v>0</v>
          </cell>
          <cell r="V182">
            <v>0</v>
          </cell>
        </row>
        <row r="183">
          <cell r="B183" t="str">
            <v>Loss on sale / disp of assets</v>
          </cell>
          <cell r="G183">
            <v>34.619</v>
          </cell>
          <cell r="H183">
            <v>0</v>
          </cell>
          <cell r="I183">
            <v>2.5499999999999998</v>
          </cell>
          <cell r="J183">
            <v>46.14</v>
          </cell>
          <cell r="K183">
            <v>14.63</v>
          </cell>
          <cell r="L183">
            <v>0</v>
          </cell>
          <cell r="M183">
            <v>16.262</v>
          </cell>
          <cell r="N183">
            <v>0</v>
          </cell>
          <cell r="O183">
            <v>0</v>
          </cell>
          <cell r="P183">
            <v>0</v>
          </cell>
          <cell r="Q183">
            <v>0</v>
          </cell>
          <cell r="R183">
            <v>18.529</v>
          </cell>
          <cell r="S183">
            <v>28.716999999999999</v>
          </cell>
          <cell r="T183">
            <v>0</v>
          </cell>
          <cell r="U183">
            <v>0</v>
          </cell>
          <cell r="V183">
            <v>0</v>
          </cell>
        </row>
        <row r="184">
          <cell r="B184" t="str">
            <v>Deferred revenue exp w/off</v>
          </cell>
          <cell r="H184">
            <v>80.016000000000005</v>
          </cell>
          <cell r="I184">
            <v>39.56</v>
          </cell>
          <cell r="J184">
            <v>28.896000000000001</v>
          </cell>
          <cell r="K184">
            <v>0</v>
          </cell>
          <cell r="L184">
            <v>0</v>
          </cell>
          <cell r="M184">
            <v>0</v>
          </cell>
          <cell r="N184">
            <v>0</v>
          </cell>
          <cell r="O184">
            <v>0</v>
          </cell>
          <cell r="P184">
            <v>0</v>
          </cell>
          <cell r="Q184">
            <v>0</v>
          </cell>
          <cell r="R184">
            <v>0</v>
          </cell>
          <cell r="S184">
            <v>0</v>
          </cell>
        </row>
        <row r="185">
          <cell r="B185" t="str">
            <v>General Exp</v>
          </cell>
          <cell r="D185">
            <v>171.70599999999999</v>
          </cell>
          <cell r="E185">
            <v>189.33600000000001</v>
          </cell>
          <cell r="F185">
            <v>249.62700000000001</v>
          </cell>
          <cell r="G185">
            <v>190.988</v>
          </cell>
          <cell r="H185">
            <v>144.09</v>
          </cell>
          <cell r="I185">
            <v>238.154</v>
          </cell>
          <cell r="J185">
            <v>359.69099999999997</v>
          </cell>
          <cell r="K185">
            <v>448.28699999999998</v>
          </cell>
          <cell r="L185">
            <v>641.40099999999995</v>
          </cell>
          <cell r="M185">
            <v>533.92700000000002</v>
          </cell>
          <cell r="N185">
            <v>1092.029</v>
          </cell>
          <cell r="O185">
            <v>975.678</v>
          </cell>
          <cell r="P185">
            <v>1368.194</v>
          </cell>
          <cell r="Q185">
            <v>1858.723</v>
          </cell>
          <cell r="R185">
            <v>2191.4649999999997</v>
          </cell>
          <cell r="S185">
            <v>2514.3209999999999</v>
          </cell>
          <cell r="T185">
            <v>3128.2931884269015</v>
          </cell>
          <cell r="U185">
            <v>3538.032710131135</v>
          </cell>
          <cell r="V185">
            <v>4112.130009851564</v>
          </cell>
        </row>
        <row r="186">
          <cell r="B186" t="str">
            <v>% of sales</v>
          </cell>
          <cell r="D186">
            <v>3.9134753318360686E-2</v>
          </cell>
          <cell r="E186">
            <v>3.3344821871593835E-2</v>
          </cell>
          <cell r="F186">
            <v>3.9078951137965251E-2</v>
          </cell>
          <cell r="G186">
            <v>2.8679146232742442E-2</v>
          </cell>
          <cell r="H186">
            <v>1.9579108280254779E-2</v>
          </cell>
          <cell r="I186">
            <v>2.6612742545959151E-2</v>
          </cell>
          <cell r="J186">
            <v>3.2796988400681445E-2</v>
          </cell>
          <cell r="K186">
            <v>3.1127042706318983E-2</v>
          </cell>
          <cell r="L186">
            <v>3.0685519366197185E-2</v>
          </cell>
          <cell r="M186">
            <v>1.7834751529113152E-2</v>
          </cell>
          <cell r="N186">
            <v>2.87120990965999E-2</v>
          </cell>
          <cell r="O186">
            <v>2.0872699611162594E-2</v>
          </cell>
          <cell r="P186">
            <v>2.0981690075032793E-2</v>
          </cell>
          <cell r="Q186">
            <v>2.1030132218800277E-2</v>
          </cell>
          <cell r="R186">
            <v>2.1670486890565048E-2</v>
          </cell>
          <cell r="S186">
            <v>2.3033789810137307E-2</v>
          </cell>
          <cell r="T186">
            <v>2.5000000000000001E-2</v>
          </cell>
          <cell r="U186">
            <v>2.5000000000000001E-2</v>
          </cell>
          <cell r="V186">
            <v>2.5000000000000001E-2</v>
          </cell>
        </row>
        <row r="187">
          <cell r="B187" t="str">
            <v>Growth</v>
          </cell>
          <cell r="E187">
            <v>0.10267550347687338</v>
          </cell>
          <cell r="F187">
            <v>0.31843389529724919</v>
          </cell>
          <cell r="G187">
            <v>-0.23490648046885954</v>
          </cell>
          <cell r="H187">
            <v>-0.24555469453578238</v>
          </cell>
          <cell r="I187">
            <v>0.65281421333888545</v>
          </cell>
          <cell r="J187">
            <v>0.51032945069156921</v>
          </cell>
          <cell r="K187">
            <v>0.24631141729984907</v>
          </cell>
          <cell r="L187">
            <v>0.43078206595328439</v>
          </cell>
          <cell r="M187">
            <v>-0.1675613227918259</v>
          </cell>
          <cell r="N187">
            <v>1.0452777252321011</v>
          </cell>
          <cell r="O187">
            <v>-0.10654570528804641</v>
          </cell>
          <cell r="P187">
            <v>0.40230075906190366</v>
          </cell>
          <cell r="Q187">
            <v>0.35852298723719001</v>
          </cell>
          <cell r="R187">
            <v>0.17901645376960396</v>
          </cell>
          <cell r="S187">
            <v>0.14732427850775642</v>
          </cell>
          <cell r="T187">
            <v>0.24419005704796715</v>
          </cell>
          <cell r="U187">
            <v>0.13097861901821162</v>
          </cell>
          <cell r="V187">
            <v>0.16226455399253514</v>
          </cell>
        </row>
        <row r="189">
          <cell r="B189" t="str">
            <v>Rent</v>
          </cell>
          <cell r="D189">
            <v>171.70599999999999</v>
          </cell>
          <cell r="E189">
            <v>189.33600000000001</v>
          </cell>
          <cell r="F189">
            <v>41.228000000000002</v>
          </cell>
          <cell r="G189">
            <v>46.75</v>
          </cell>
          <cell r="H189">
            <v>50.834000000000003</v>
          </cell>
          <cell r="I189">
            <v>58.395000000000003</v>
          </cell>
          <cell r="J189">
            <v>70.819000000000003</v>
          </cell>
          <cell r="K189">
            <v>92.436999999999998</v>
          </cell>
          <cell r="L189">
            <v>167.017</v>
          </cell>
          <cell r="M189">
            <v>307.38099999999997</v>
          </cell>
          <cell r="N189">
            <v>770.33600000000001</v>
          </cell>
          <cell r="O189">
            <v>732.25400000000002</v>
          </cell>
          <cell r="P189">
            <v>748.18399999999997</v>
          </cell>
          <cell r="Q189">
            <v>1158.4469999999999</v>
          </cell>
          <cell r="R189">
            <v>1427.396</v>
          </cell>
          <cell r="S189">
            <v>1606.5260000000001</v>
          </cell>
          <cell r="T189">
            <v>1895.7006799999999</v>
          </cell>
          <cell r="U189">
            <v>2180.0557819999999</v>
          </cell>
          <cell r="V189">
            <v>2507.0641492999998</v>
          </cell>
        </row>
        <row r="190">
          <cell r="B190" t="str">
            <v>% growth</v>
          </cell>
          <cell r="D190">
            <v>3.9134753318360686E-2</v>
          </cell>
          <cell r="E190">
            <v>3.3344821871593835E-2</v>
          </cell>
          <cell r="F190">
            <v>3.9078951137965251E-2</v>
          </cell>
          <cell r="G190">
            <v>0.13393810032017073</v>
          </cell>
          <cell r="H190">
            <v>8.7358288770053472E-2</v>
          </cell>
          <cell r="I190">
            <v>0.14873903293071566</v>
          </cell>
          <cell r="J190">
            <v>0.2127579416045895</v>
          </cell>
          <cell r="K190">
            <v>0.30525706378231821</v>
          </cell>
          <cell r="L190">
            <v>0.80681977995824172</v>
          </cell>
          <cell r="M190">
            <v>0.84041744253578954</v>
          </cell>
          <cell r="N190">
            <v>1.5061275745735752</v>
          </cell>
          <cell r="O190">
            <v>-4.9435570971627985E-2</v>
          </cell>
          <cell r="P190">
            <v>2.1754746303878081E-2</v>
          </cell>
          <cell r="Q190">
            <v>0.54834505950407908</v>
          </cell>
          <cell r="R190">
            <v>0.23216340497234667</v>
          </cell>
          <cell r="S190">
            <v>0.12549425667439174</v>
          </cell>
          <cell r="T190">
            <v>0.18</v>
          </cell>
          <cell r="U190">
            <v>0.15</v>
          </cell>
          <cell r="V190">
            <v>0.15</v>
          </cell>
        </row>
        <row r="191">
          <cell r="B191" t="str">
            <v>% of sales</v>
          </cell>
          <cell r="E191">
            <v>0.10267550347687338</v>
          </cell>
          <cell r="F191">
            <v>0.31843389529724919</v>
          </cell>
          <cell r="G191">
            <v>7.0200750119416358E-3</v>
          </cell>
          <cell r="H191">
            <v>6.9073800424628452E-3</v>
          </cell>
          <cell r="I191">
            <v>6.5254041543341065E-3</v>
          </cell>
          <cell r="J191">
            <v>6.457347894575788E-3</v>
          </cell>
          <cell r="K191">
            <v>6.4184115235195486E-3</v>
          </cell>
          <cell r="L191">
            <v>7.9903264696876922E-3</v>
          </cell>
          <cell r="M191">
            <v>1.0267440604746209E-2</v>
          </cell>
          <cell r="N191">
            <v>2.0254007512326484E-2</v>
          </cell>
          <cell r="O191">
            <v>1.56651249501088E-2</v>
          </cell>
          <cell r="P191">
            <v>1.1473639562151519E-2</v>
          </cell>
          <cell r="Q191">
            <v>1.3107006035042619E-2</v>
          </cell>
          <cell r="R191">
            <v>1.4114925999568779E-2</v>
          </cell>
          <cell r="S191">
            <v>1.4717445468784873E-2</v>
          </cell>
          <cell r="T191">
            <v>1.5149640441416515E-2</v>
          </cell>
          <cell r="U191">
            <v>1.5404434897940765E-2</v>
          </cell>
          <cell r="V191">
            <v>1.5241882815558752E-2</v>
          </cell>
        </row>
        <row r="193">
          <cell r="B193" t="str">
            <v>Others</v>
          </cell>
          <cell r="D193">
            <v>91.681999999999974</v>
          </cell>
          <cell r="E193">
            <v>236.69100000000009</v>
          </cell>
          <cell r="F193">
            <v>166.16300000000018</v>
          </cell>
          <cell r="G193">
            <v>106.89600000000007</v>
          </cell>
          <cell r="H193">
            <v>37.094999999999814</v>
          </cell>
          <cell r="I193">
            <v>104.72299999999998</v>
          </cell>
          <cell r="J193">
            <v>141.51899999999966</v>
          </cell>
          <cell r="K193">
            <v>143.76999999999981</v>
          </cell>
          <cell r="L193">
            <v>208.88600000000025</v>
          </cell>
          <cell r="M193">
            <v>540.04100000000051</v>
          </cell>
          <cell r="N193">
            <v>116.80099999999879</v>
          </cell>
          <cell r="O193">
            <v>629.20500000000004</v>
          </cell>
          <cell r="P193">
            <v>671.01299999999856</v>
          </cell>
          <cell r="Q193">
            <v>885.76799999999889</v>
          </cell>
          <cell r="R193">
            <v>907.82199999999989</v>
          </cell>
          <cell r="S193">
            <v>1190.8989999999988</v>
          </cell>
          <cell r="T193">
            <v>1501.5807304449127</v>
          </cell>
          <cell r="U193">
            <v>1556.7343924576992</v>
          </cell>
          <cell r="V193">
            <v>1809.3372043346881</v>
          </cell>
        </row>
        <row r="194">
          <cell r="B194" t="str">
            <v>% of sales</v>
          </cell>
          <cell r="D194">
            <v>2.0895906105400767E-2</v>
          </cell>
          <cell r="E194">
            <v>4.1684725744757567E-2</v>
          </cell>
          <cell r="F194">
            <v>2.6012714001040459E-2</v>
          </cell>
          <cell r="G194">
            <v>1.6051720609123285E-2</v>
          </cell>
          <cell r="H194">
            <v>5.0405095541401022E-3</v>
          </cell>
          <cell r="I194">
            <v>1.1702370053160896E-2</v>
          </cell>
          <cell r="J194">
            <v>1.2903845249049955E-2</v>
          </cell>
          <cell r="K194">
            <v>9.9827452723087531E-3</v>
          </cell>
          <cell r="L194">
            <v>9.9933978873239567E-3</v>
          </cell>
          <cell r="M194">
            <v>1.803897733310697E-2</v>
          </cell>
          <cell r="N194">
            <v>3.0709824433068447E-3</v>
          </cell>
          <cell r="O194">
            <v>1.3460595564152888E-2</v>
          </cell>
          <cell r="P194">
            <v>1.0290197736810679E-2</v>
          </cell>
          <cell r="Q194">
            <v>1.0021836580911873E-2</v>
          </cell>
          <cell r="R194">
            <v>8.9770745825128607E-3</v>
          </cell>
          <cell r="S194">
            <v>1.0909870796570001E-2</v>
          </cell>
          <cell r="T194">
            <v>1.2E-2</v>
          </cell>
          <cell r="U194">
            <v>1.0999999999999999E-2</v>
          </cell>
          <cell r="V194">
            <v>1.0999999999999999E-2</v>
          </cell>
        </row>
        <row r="195">
          <cell r="B195" t="str">
            <v>Growth</v>
          </cell>
          <cell r="E195">
            <v>1.5816517964267813</v>
          </cell>
          <cell r="F195">
            <v>-0.29797499693693419</v>
          </cell>
          <cell r="G195">
            <v>-0.35667988661735794</v>
          </cell>
          <cell r="H195">
            <v>-0.65298046699596068</v>
          </cell>
          <cell r="I195">
            <v>1.8231028440490769</v>
          </cell>
          <cell r="J195">
            <v>0.35136502964964422</v>
          </cell>
          <cell r="K195">
            <v>1.5905991421647725E-2</v>
          </cell>
          <cell r="L195">
            <v>0.45291785490714709</v>
          </cell>
          <cell r="M195">
            <v>1.5853384142546645</v>
          </cell>
          <cell r="N195">
            <v>-0.78371827324221921</v>
          </cell>
          <cell r="O195">
            <v>4.3869829881594038</v>
          </cell>
          <cell r="P195">
            <v>6.6445752973988581E-2</v>
          </cell>
          <cell r="Q195">
            <v>0.32004596036142496</v>
          </cell>
          <cell r="R195">
            <v>2.4898167465974286E-2</v>
          </cell>
          <cell r="S195">
            <v>0.31181993826983589</v>
          </cell>
          <cell r="T195">
            <v>0.26087999943312923</v>
          </cell>
          <cell r="U195">
            <v>3.673040076669376E-2</v>
          </cell>
          <cell r="V195">
            <v>0.16226455399253514</v>
          </cell>
        </row>
        <row r="196">
          <cell r="B196" t="str">
            <v>Gold hedging cost</v>
          </cell>
          <cell r="R196">
            <v>11.081</v>
          </cell>
          <cell r="S196">
            <v>197.65</v>
          </cell>
        </row>
        <row r="197">
          <cell r="B197" t="str">
            <v>Total</v>
          </cell>
          <cell r="D197">
            <v>789.03599999999994</v>
          </cell>
          <cell r="E197">
            <v>1129.6790000000001</v>
          </cell>
          <cell r="F197">
            <v>1130.5630000000001</v>
          </cell>
          <cell r="G197">
            <v>1064.9749999999999</v>
          </cell>
          <cell r="H197">
            <v>1195.009</v>
          </cell>
          <cell r="I197">
            <v>1457.5989999999999</v>
          </cell>
          <cell r="J197">
            <v>2125.8209999999999</v>
          </cell>
          <cell r="K197">
            <v>2585.0149999999999</v>
          </cell>
          <cell r="L197">
            <v>3503.0410000000002</v>
          </cell>
          <cell r="M197">
            <v>4304.8290000000006</v>
          </cell>
          <cell r="N197">
            <v>5002.4199999999992</v>
          </cell>
          <cell r="O197">
            <v>5523.8389999999999</v>
          </cell>
          <cell r="P197">
            <v>7645.6899999999987</v>
          </cell>
          <cell r="Q197">
            <v>9895.3749999999982</v>
          </cell>
          <cell r="R197">
            <v>10439.192999999999</v>
          </cell>
          <cell r="S197">
            <v>11938.759</v>
          </cell>
          <cell r="T197">
            <v>14041.023882907659</v>
          </cell>
          <cell r="U197">
            <v>15774.6353371491</v>
          </cell>
          <cell r="V197">
            <v>18307.562092681408</v>
          </cell>
        </row>
        <row r="198">
          <cell r="B198" t="str">
            <v>Others</v>
          </cell>
          <cell r="D198">
            <v>-18.860000000000014</v>
          </cell>
          <cell r="E198">
            <v>-3.1879999999996471</v>
          </cell>
          <cell r="F198">
            <v>-105.19799999999987</v>
          </cell>
          <cell r="G198">
            <v>-13.924999999999613</v>
          </cell>
          <cell r="H198">
            <v>-3.7054000000014184</v>
          </cell>
          <cell r="I198">
            <v>-3.0610000000002628</v>
          </cell>
          <cell r="J198">
            <v>-4.3690000000001419</v>
          </cell>
          <cell r="K198">
            <v>-5.4489999999991596</v>
          </cell>
          <cell r="L198">
            <v>-16.282999999999902</v>
          </cell>
          <cell r="M198">
            <v>-0.20199999999840657</v>
          </cell>
          <cell r="N198">
            <v>-31.499999999995453</v>
          </cell>
          <cell r="O198">
            <v>64.840000000005602</v>
          </cell>
          <cell r="P198">
            <v>-1.8619999999991705</v>
          </cell>
          <cell r="Q198">
            <v>-27.006999999999607</v>
          </cell>
          <cell r="R198">
            <v>-11.14</v>
          </cell>
          <cell r="S198">
            <v>-0.14000000000000001</v>
          </cell>
          <cell r="T198">
            <v>0</v>
          </cell>
          <cell r="U198">
            <v>0</v>
          </cell>
          <cell r="V198">
            <v>0</v>
          </cell>
        </row>
        <row r="199">
          <cell r="B199" t="str">
            <v>Growth</v>
          </cell>
          <cell r="E199">
            <v>1.5816517964267813</v>
          </cell>
          <cell r="F199">
            <v>-0.29797499693693419</v>
          </cell>
          <cell r="G199">
            <v>0.14693696159791694</v>
          </cell>
          <cell r="H199">
            <v>0.14976994507056304</v>
          </cell>
          <cell r="I199">
            <v>0.1520669211758445</v>
          </cell>
          <cell r="J199">
            <v>0.18735299571466643</v>
          </cell>
          <cell r="K199">
            <v>0.17450119611943993</v>
          </cell>
          <cell r="L199">
            <v>0.16396473605871398</v>
          </cell>
          <cell r="M199">
            <v>0.14155528514115548</v>
          </cell>
          <cell r="N199">
            <v>0.1300101117127638</v>
          </cell>
          <cell r="O199">
            <v>0.11745044728789784</v>
          </cell>
          <cell r="P199">
            <v>0.1163574566862883</v>
          </cell>
          <cell r="Q199">
            <v>0.11030575663871689</v>
          </cell>
          <cell r="R199">
            <v>0.10228127207998637</v>
          </cell>
          <cell r="S199">
            <v>0.10897856850606956</v>
          </cell>
          <cell r="T199">
            <v>0.11164889223920944</v>
          </cell>
          <cell r="U199">
            <v>0.11090741272345107</v>
          </cell>
          <cell r="V199">
            <v>0.11074567340148098</v>
          </cell>
        </row>
        <row r="200">
          <cell r="B200" t="str">
            <v>Total Opearing and other exp</v>
          </cell>
          <cell r="D200">
            <v>3501.9430000000002</v>
          </cell>
          <cell r="E200">
            <v>4881.0320000000002</v>
          </cell>
          <cell r="F200">
            <v>5560.723</v>
          </cell>
          <cell r="G200">
            <v>5804.8620000000001</v>
          </cell>
          <cell r="H200">
            <v>6640.7479999999996</v>
          </cell>
          <cell r="I200">
            <v>7988.5</v>
          </cell>
          <cell r="J200">
            <v>9815.5249999999996</v>
          </cell>
          <cell r="K200">
            <v>12862.325000000001</v>
          </cell>
          <cell r="L200">
            <v>18917.929</v>
          </cell>
          <cell r="M200">
            <v>27577.361000000001</v>
          </cell>
          <cell r="N200">
            <v>34879.612000000001</v>
          </cell>
          <cell r="O200">
            <v>42961.663</v>
          </cell>
          <cell r="P200">
            <v>7643.8279999999995</v>
          </cell>
          <cell r="Q200">
            <v>9868.3679999999986</v>
          </cell>
          <cell r="R200">
            <v>10428.053</v>
          </cell>
          <cell r="S200">
            <v>11938.619000000001</v>
          </cell>
        </row>
        <row r="201">
          <cell r="B201" t="str">
            <v>Total</v>
          </cell>
          <cell r="D201">
            <v>789.03599999999994</v>
          </cell>
          <cell r="E201">
            <v>1129.6790000000001</v>
          </cell>
          <cell r="F201">
            <v>1130.5630000000001</v>
          </cell>
          <cell r="G201">
            <v>1064.9749999999999</v>
          </cell>
          <cell r="H201">
            <v>1195.009</v>
          </cell>
          <cell r="I201">
            <v>1457.5989999999999</v>
          </cell>
          <cell r="J201">
            <v>2125.8209999999999</v>
          </cell>
          <cell r="K201">
            <v>2585.0149999999999</v>
          </cell>
          <cell r="L201">
            <v>3503.0410000000002</v>
          </cell>
          <cell r="M201">
            <v>4304.8290000000006</v>
          </cell>
          <cell r="N201">
            <v>5002.4199999999992</v>
          </cell>
          <cell r="O201">
            <v>5523.8389999999999</v>
          </cell>
          <cell r="P201">
            <v>7367.3369999999995</v>
          </cell>
          <cell r="Q201">
            <v>10629.275009532585</v>
          </cell>
          <cell r="R201">
            <v>13011.625510502749</v>
          </cell>
          <cell r="S201">
            <v>15227.680851980562</v>
          </cell>
        </row>
        <row r="202">
          <cell r="B202" t="str">
            <v>Depreciation</v>
          </cell>
          <cell r="D202">
            <v>201.41200000000001</v>
          </cell>
          <cell r="E202">
            <v>204.042</v>
          </cell>
          <cell r="F202">
            <v>209.28</v>
          </cell>
          <cell r="G202">
            <v>232.79900000000001</v>
          </cell>
          <cell r="H202">
            <v>211.37799999999999</v>
          </cell>
          <cell r="I202">
            <v>214.738</v>
          </cell>
          <cell r="J202">
            <v>196.126</v>
          </cell>
          <cell r="K202">
            <v>196.64400000000001</v>
          </cell>
          <cell r="L202">
            <v>255.9</v>
          </cell>
          <cell r="M202">
            <v>297.27699999999999</v>
          </cell>
          <cell r="N202">
            <v>238.60599999999999</v>
          </cell>
          <cell r="O202">
            <v>360.40100000000007</v>
          </cell>
          <cell r="P202">
            <v>344.82499999999999</v>
          </cell>
          <cell r="Q202">
            <v>448.96199999999999</v>
          </cell>
          <cell r="R202">
            <v>544.9</v>
          </cell>
          <cell r="S202">
            <v>655.9</v>
          </cell>
          <cell r="T202">
            <v>912.16811000000007</v>
          </cell>
          <cell r="U202">
            <v>1007.075191</v>
          </cell>
          <cell r="V202">
            <v>1089.982272</v>
          </cell>
        </row>
        <row r="203">
          <cell r="B203" t="str">
            <v>% of sales</v>
          </cell>
          <cell r="D203">
            <v>5.7667684428247809E-2</v>
          </cell>
          <cell r="E203">
            <v>5.6684363919828132E-2</v>
          </cell>
          <cell r="F203">
            <v>5.7144542270250433E-2</v>
          </cell>
          <cell r="G203">
            <v>6.1564642491157319E-2</v>
          </cell>
          <cell r="H203">
            <v>5.537188025959907E-2</v>
          </cell>
          <cell r="I203">
            <v>5.4583503956031829E-2</v>
          </cell>
          <cell r="J203">
            <v>4.9022381836978324E-2</v>
          </cell>
          <cell r="K203">
            <v>4.6772959766178013E-2</v>
          </cell>
          <cell r="L203">
            <v>4.9642733333941182E-2</v>
          </cell>
          <cell r="M203">
            <v>5.3268670115451257E-2</v>
          </cell>
          <cell r="N203">
            <v>4.0234521227982017E-2</v>
          </cell>
          <cell r="O203">
            <v>5.7726347439569711E-2</v>
          </cell>
          <cell r="P203">
            <v>5.1302136219018052E-2</v>
          </cell>
          <cell r="Q203">
            <v>5.68065656233998E-2</v>
          </cell>
          <cell r="R203">
            <v>5.9800683411296997E-2</v>
          </cell>
          <cell r="S203">
            <v>5.9459850005978622E-2</v>
          </cell>
          <cell r="T203">
            <v>7.0000000000000007E-2</v>
          </cell>
          <cell r="U203">
            <v>6.7000000000000004E-2</v>
          </cell>
          <cell r="V203">
            <v>6.4000000000000001E-2</v>
          </cell>
        </row>
        <row r="204">
          <cell r="B204" t="str">
            <v>% of opening gross block (check)</v>
          </cell>
          <cell r="D204">
            <v>3501.9430000000002</v>
          </cell>
          <cell r="E204">
            <v>4881.0320000000002</v>
          </cell>
          <cell r="F204">
            <v>5560.723</v>
          </cell>
          <cell r="G204">
            <v>5804.8620000000001</v>
          </cell>
          <cell r="H204">
            <v>6640.7479999999996</v>
          </cell>
          <cell r="I204">
            <v>5.625205472275159E-2</v>
          </cell>
          <cell r="J204">
            <v>4.9852584530361184E-2</v>
          </cell>
          <cell r="K204">
            <v>4.915185775445767E-2</v>
          </cell>
          <cell r="L204">
            <v>6.0867356258848246E-2</v>
          </cell>
          <cell r="M204">
            <v>5.7669569508847329E-2</v>
          </cell>
          <cell r="N204">
            <v>4.2755491684749791E-2</v>
          </cell>
          <cell r="O204">
            <v>6.0771991002262937E-2</v>
          </cell>
          <cell r="P204">
            <v>5.5231499790093869E-2</v>
          </cell>
          <cell r="Q204">
            <v>6.6795359040564883E-2</v>
          </cell>
          <cell r="R204">
            <v>6.8945473354516756E-2</v>
          </cell>
          <cell r="S204">
            <v>7.1982507339823268E-2</v>
          </cell>
          <cell r="T204">
            <v>8.2691536820913264E-2</v>
          </cell>
          <cell r="U204">
            <v>7.7283192206752324E-2</v>
          </cell>
          <cell r="V204">
            <v>7.2515749446160266E-2</v>
          </cell>
        </row>
        <row r="206">
          <cell r="B206" t="str">
            <v>Depreciation</v>
          </cell>
          <cell r="D206">
            <v>201.41200000000001</v>
          </cell>
          <cell r="E206">
            <v>204.042</v>
          </cell>
          <cell r="F206">
            <v>209.28</v>
          </cell>
          <cell r="G206">
            <v>232.79900000000001</v>
          </cell>
          <cell r="H206">
            <v>211.37799999999999</v>
          </cell>
          <cell r="I206">
            <v>214.738</v>
          </cell>
          <cell r="J206">
            <v>196.126</v>
          </cell>
          <cell r="K206">
            <v>196.64400000000001</v>
          </cell>
          <cell r="L206">
            <v>255.9</v>
          </cell>
          <cell r="M206">
            <v>297.27699999999999</v>
          </cell>
          <cell r="N206">
            <v>238.60599999999999</v>
          </cell>
          <cell r="O206">
            <v>360.40100000000007</v>
          </cell>
          <cell r="P206">
            <v>344.82499999999999</v>
          </cell>
          <cell r="Q206">
            <v>473.27565999999996</v>
          </cell>
          <cell r="R206">
            <v>588.377115</v>
          </cell>
          <cell r="S206">
            <v>707.47856999999999</v>
          </cell>
        </row>
        <row r="207">
          <cell r="A207" t="str">
            <v>Produced &amp; Sold</v>
          </cell>
          <cell r="B207" t="str">
            <v>% of sales</v>
          </cell>
          <cell r="D207">
            <v>5.7667684428247809E-2</v>
          </cell>
          <cell r="E207">
            <v>5.6684363919828132E-2</v>
          </cell>
          <cell r="F207">
            <v>5.7144542270250433E-2</v>
          </cell>
          <cell r="G207">
            <v>6.1564642491157319E-2</v>
          </cell>
          <cell r="H207">
            <v>5.537188025959907E-2</v>
          </cell>
          <cell r="I207">
            <v>5.4583503956031829E-2</v>
          </cell>
          <cell r="J207">
            <v>4.9022381836978324E-2</v>
          </cell>
          <cell r="K207">
            <v>4.6772959766178013E-2</v>
          </cell>
          <cell r="L207">
            <v>4.9642733333941182E-2</v>
          </cell>
          <cell r="M207">
            <v>5.3268670115451257E-2</v>
          </cell>
          <cell r="N207">
            <v>4.0234521227982017E-2</v>
          </cell>
          <cell r="O207">
            <v>5.7726347439569711E-2</v>
          </cell>
          <cell r="P207">
            <v>5.1302136219018052E-2</v>
          </cell>
          <cell r="Q207">
            <v>5.1999999999999998E-2</v>
          </cell>
          <cell r="R207">
            <v>5.2999999999999999E-2</v>
          </cell>
          <cell r="S207">
            <v>5.3999999999999999E-2</v>
          </cell>
        </row>
        <row r="208">
          <cell r="B208" t="str">
            <v xml:space="preserve">Installed Capacity </v>
          </cell>
          <cell r="I208">
            <v>5.625205472275159E-2</v>
          </cell>
          <cell r="J208">
            <v>4.9852584530361184E-2</v>
          </cell>
          <cell r="K208">
            <v>4.915185775445767E-2</v>
          </cell>
          <cell r="L208">
            <v>6.0867356258848246E-2</v>
          </cell>
          <cell r="M208">
            <v>5.7669569508847329E-2</v>
          </cell>
          <cell r="N208">
            <v>4.2755491684749791E-2</v>
          </cell>
          <cell r="O208">
            <v>6.0771991002262937E-2</v>
          </cell>
          <cell r="P208">
            <v>5.5231499790093869E-2</v>
          </cell>
          <cell r="Q208">
            <v>7.0412679992650398E-2</v>
          </cell>
          <cell r="R208">
            <v>6.4646489489867287E-2</v>
          </cell>
          <cell r="S208">
            <v>6.3728454513394872E-2</v>
          </cell>
        </row>
        <row r="209">
          <cell r="B209" t="str">
            <v>Watches (mn)</v>
          </cell>
          <cell r="D209">
            <v>4.63</v>
          </cell>
          <cell r="E209">
            <v>5.43</v>
          </cell>
          <cell r="F209">
            <v>6.43</v>
          </cell>
          <cell r="G209">
            <v>7</v>
          </cell>
          <cell r="H209">
            <v>7</v>
          </cell>
          <cell r="I209">
            <v>8</v>
          </cell>
          <cell r="J209">
            <v>9</v>
          </cell>
          <cell r="K209">
            <v>11</v>
          </cell>
          <cell r="L209">
            <v>12</v>
          </cell>
          <cell r="M209">
            <v>12</v>
          </cell>
          <cell r="N209">
            <v>12</v>
          </cell>
          <cell r="O209">
            <v>14</v>
          </cell>
          <cell r="P209">
            <v>15</v>
          </cell>
        </row>
        <row r="210">
          <cell r="B210" t="str">
            <v>Clocks</v>
          </cell>
          <cell r="D210">
            <v>0.65</v>
          </cell>
          <cell r="E210">
            <v>0.65</v>
          </cell>
          <cell r="F210">
            <v>0.1</v>
          </cell>
          <cell r="G210">
            <v>0.1</v>
          </cell>
          <cell r="H210">
            <v>0.1</v>
          </cell>
          <cell r="I210">
            <v>0.3</v>
          </cell>
          <cell r="J210">
            <v>0.28999999999999998</v>
          </cell>
          <cell r="K210">
            <v>0.28999999999999998</v>
          </cell>
          <cell r="L210">
            <v>0.28999999999999998</v>
          </cell>
          <cell r="M210">
            <v>0.3</v>
          </cell>
          <cell r="N210">
            <v>0.3</v>
          </cell>
          <cell r="O210">
            <v>0.3</v>
          </cell>
          <cell r="P210">
            <v>0.3</v>
          </cell>
        </row>
        <row r="211">
          <cell r="A211" t="str">
            <v>Produced &amp; Sold</v>
          </cell>
          <cell r="B211" t="str">
            <v>Jewellery pieces</v>
          </cell>
          <cell r="D211">
            <v>0.15</v>
          </cell>
          <cell r="E211">
            <v>0.2</v>
          </cell>
          <cell r="F211">
            <v>0.28999999999999998</v>
          </cell>
          <cell r="G211">
            <v>0.28999999999999998</v>
          </cell>
          <cell r="H211">
            <v>0.28999999999999998</v>
          </cell>
          <cell r="I211">
            <v>0.28999999999999998</v>
          </cell>
          <cell r="J211">
            <v>0.3</v>
          </cell>
          <cell r="K211">
            <v>0.3</v>
          </cell>
          <cell r="L211">
            <v>0.3</v>
          </cell>
          <cell r="M211">
            <v>0.3</v>
          </cell>
          <cell r="N211">
            <v>0.32</v>
          </cell>
          <cell r="O211">
            <v>0.32</v>
          </cell>
          <cell r="P211">
            <v>0.32</v>
          </cell>
        </row>
        <row r="212">
          <cell r="B212" t="str">
            <v>Eyewear products</v>
          </cell>
          <cell r="O212">
            <v>0.3</v>
          </cell>
          <cell r="P212">
            <v>0.3</v>
          </cell>
        </row>
        <row r="213">
          <cell r="B213" t="str">
            <v>Break up of watch realisations</v>
          </cell>
          <cell r="D213">
            <v>4.63</v>
          </cell>
          <cell r="E213">
            <v>5.43</v>
          </cell>
          <cell r="F213">
            <v>6.43</v>
          </cell>
          <cell r="G213">
            <v>7</v>
          </cell>
          <cell r="H213">
            <v>7</v>
          </cell>
          <cell r="I213">
            <v>8</v>
          </cell>
          <cell r="J213">
            <v>9</v>
          </cell>
          <cell r="K213">
            <v>11</v>
          </cell>
          <cell r="L213">
            <v>12</v>
          </cell>
          <cell r="M213">
            <v>12</v>
          </cell>
          <cell r="N213">
            <v>12</v>
          </cell>
          <cell r="O213">
            <v>14</v>
          </cell>
          <cell r="P213">
            <v>15</v>
          </cell>
        </row>
        <row r="214">
          <cell r="B214" t="str">
            <v>Sonata volumes mn pieces</v>
          </cell>
          <cell r="D214">
            <v>0.65</v>
          </cell>
          <cell r="E214">
            <v>0.65</v>
          </cell>
          <cell r="F214">
            <v>0.1</v>
          </cell>
          <cell r="G214">
            <v>0.1</v>
          </cell>
          <cell r="H214">
            <v>0.1</v>
          </cell>
          <cell r="I214">
            <v>0.3</v>
          </cell>
          <cell r="J214">
            <v>4</v>
          </cell>
          <cell r="K214">
            <v>4.3</v>
          </cell>
          <cell r="L214">
            <v>5</v>
          </cell>
          <cell r="M214">
            <v>5</v>
          </cell>
          <cell r="N214">
            <v>0.3</v>
          </cell>
          <cell r="O214">
            <v>0.3</v>
          </cell>
          <cell r="P214">
            <v>0.3</v>
          </cell>
        </row>
        <row r="215">
          <cell r="B215" t="str">
            <v>Growth in Volumes</v>
          </cell>
          <cell r="D215">
            <v>0.15</v>
          </cell>
          <cell r="E215">
            <v>0.2</v>
          </cell>
          <cell r="F215">
            <v>0.28999999999999998</v>
          </cell>
          <cell r="G215">
            <v>0.28999999999999998</v>
          </cell>
          <cell r="H215">
            <v>0.28999999999999998</v>
          </cell>
          <cell r="I215">
            <v>0.28999999999999998</v>
          </cell>
          <cell r="J215">
            <v>0.3</v>
          </cell>
          <cell r="K215">
            <v>7.4999999999999956E-2</v>
          </cell>
          <cell r="L215">
            <v>0.16279069767441867</v>
          </cell>
          <cell r="M215">
            <v>0.1</v>
          </cell>
          <cell r="N215">
            <v>0.32</v>
          </cell>
          <cell r="O215">
            <v>0.32</v>
          </cell>
          <cell r="P215">
            <v>0.32</v>
          </cell>
        </row>
        <row r="216">
          <cell r="B216" t="str">
            <v>Sonata realisations</v>
          </cell>
          <cell r="K216">
            <v>350</v>
          </cell>
          <cell r="M216">
            <v>0</v>
          </cell>
          <cell r="O216">
            <v>0.3</v>
          </cell>
          <cell r="P216">
            <v>0.3</v>
          </cell>
        </row>
        <row r="217">
          <cell r="B217" t="str">
            <v>Growth in realisations</v>
          </cell>
          <cell r="M217">
            <v>0.05</v>
          </cell>
        </row>
        <row r="218">
          <cell r="B218" t="str">
            <v>Sales Rs mn</v>
          </cell>
          <cell r="J218">
            <v>4</v>
          </cell>
          <cell r="K218">
            <v>1505</v>
          </cell>
          <cell r="L218">
            <v>3000</v>
          </cell>
          <cell r="M218">
            <v>0</v>
          </cell>
          <cell r="N218">
            <v>5.5</v>
          </cell>
          <cell r="O218">
            <v>6.0500000000000007</v>
          </cell>
          <cell r="P218">
            <v>6.6550000000000011</v>
          </cell>
          <cell r="Q218">
            <v>7.3205000000000018</v>
          </cell>
          <cell r="R218">
            <v>8.0525500000000019</v>
          </cell>
          <cell r="S218">
            <v>8.8578050000000026</v>
          </cell>
        </row>
        <row r="219">
          <cell r="B219" t="str">
            <v>% of total sales</v>
          </cell>
          <cell r="K219">
            <v>7.4999999999999956E-2</v>
          </cell>
          <cell r="L219">
            <v>0.43574472040803136</v>
          </cell>
          <cell r="M219">
            <v>0.1</v>
          </cell>
          <cell r="N219">
            <v>0.1</v>
          </cell>
          <cell r="O219">
            <v>0.1</v>
          </cell>
          <cell r="P219">
            <v>0.1</v>
          </cell>
          <cell r="Q219">
            <v>0.1</v>
          </cell>
          <cell r="R219">
            <v>0.1</v>
          </cell>
          <cell r="S219">
            <v>0.1</v>
          </cell>
        </row>
        <row r="220">
          <cell r="B220" t="str">
            <v>Other than Sonata volumes mn pieces</v>
          </cell>
          <cell r="I220">
            <v>6.7891870000000001</v>
          </cell>
          <cell r="J220">
            <v>3.2457040000000008</v>
          </cell>
          <cell r="K220">
            <v>3.9102930000000002</v>
          </cell>
          <cell r="L220">
            <v>3</v>
          </cell>
          <cell r="M220">
            <v>3.4499999999999997</v>
          </cell>
          <cell r="N220">
            <v>0</v>
          </cell>
          <cell r="O220">
            <v>0</v>
          </cell>
          <cell r="P220">
            <v>0</v>
          </cell>
          <cell r="Q220">
            <v>0</v>
          </cell>
          <cell r="R220">
            <v>0</v>
          </cell>
          <cell r="S220">
            <v>0</v>
          </cell>
        </row>
        <row r="221">
          <cell r="B221" t="str">
            <v>Growth in Volumes</v>
          </cell>
          <cell r="J221">
            <v>-0.52193038724666141</v>
          </cell>
          <cell r="K221">
            <v>0.20475958374515946</v>
          </cell>
          <cell r="L221">
            <v>-0.2327940642811166</v>
          </cell>
          <cell r="M221">
            <v>0.15</v>
          </cell>
          <cell r="N221">
            <v>0.05</v>
          </cell>
          <cell r="O221">
            <v>0.05</v>
          </cell>
          <cell r="P221">
            <v>0.05</v>
          </cell>
          <cell r="Q221">
            <v>0.05</v>
          </cell>
          <cell r="R221">
            <v>0.05</v>
          </cell>
          <cell r="S221">
            <v>0.05</v>
          </cell>
        </row>
        <row r="222">
          <cell r="B222" t="str">
            <v>Other than Sonata realisations</v>
          </cell>
          <cell r="K222">
            <v>1117.7469309844555</v>
          </cell>
          <cell r="L222">
            <v>3000</v>
          </cell>
          <cell r="M222">
            <v>0</v>
          </cell>
          <cell r="N222">
            <v>0</v>
          </cell>
          <cell r="O222">
            <v>0</v>
          </cell>
          <cell r="P222">
            <v>0</v>
          </cell>
          <cell r="Q222">
            <v>0</v>
          </cell>
          <cell r="R222">
            <v>0</v>
          </cell>
          <cell r="S222">
            <v>0</v>
          </cell>
        </row>
        <row r="223">
          <cell r="B223" t="str">
            <v>Growth in realisations</v>
          </cell>
          <cell r="L223">
            <v>0.43574472040803136</v>
          </cell>
          <cell r="M223">
            <v>0.15</v>
          </cell>
        </row>
        <row r="224">
          <cell r="B224" t="str">
            <v>Sales Rs mn</v>
          </cell>
          <cell r="I224">
            <v>6.7891870000000001</v>
          </cell>
          <cell r="J224">
            <v>3.2457040000000008</v>
          </cell>
          <cell r="K224">
            <v>4370.7179999999998</v>
          </cell>
          <cell r="L224">
            <v>5000</v>
          </cell>
          <cell r="M224">
            <v>0</v>
          </cell>
          <cell r="N224">
            <v>3.9674999999999994</v>
          </cell>
          <cell r="O224">
            <v>4.5626249999999988</v>
          </cell>
          <cell r="P224">
            <v>5.2470187499999978</v>
          </cell>
          <cell r="Q224">
            <v>6.0340715624999968</v>
          </cell>
          <cell r="R224">
            <v>6.9391822968749954</v>
          </cell>
          <cell r="S224">
            <v>7.9800596414062444</v>
          </cell>
        </row>
        <row r="225">
          <cell r="B225" t="str">
            <v>Growth in Volumes</v>
          </cell>
          <cell r="J225">
            <v>-0.52193038724666141</v>
          </cell>
          <cell r="K225">
            <v>0.20475958374515946</v>
          </cell>
          <cell r="L225">
            <v>-0.2327940642811166</v>
          </cell>
          <cell r="M225">
            <v>0.15</v>
          </cell>
          <cell r="N225">
            <v>0.15</v>
          </cell>
          <cell r="O225">
            <v>0.15</v>
          </cell>
          <cell r="P225">
            <v>0.15</v>
          </cell>
          <cell r="Q225">
            <v>0.15</v>
          </cell>
          <cell r="R225">
            <v>0.15</v>
          </cell>
          <cell r="S225">
            <v>0.15</v>
          </cell>
        </row>
        <row r="226">
          <cell r="B226" t="str">
            <v>Other than Sonata realisations</v>
          </cell>
          <cell r="K226">
            <v>1117.7469309844555</v>
          </cell>
          <cell r="M226">
            <v>0</v>
          </cell>
          <cell r="N226">
            <v>0</v>
          </cell>
          <cell r="O226">
            <v>0</v>
          </cell>
          <cell r="P226">
            <v>0</v>
          </cell>
          <cell r="Q226">
            <v>0</v>
          </cell>
          <cell r="R226">
            <v>0</v>
          </cell>
          <cell r="S226">
            <v>0</v>
          </cell>
        </row>
        <row r="227">
          <cell r="A227" t="str">
            <v>Watches</v>
          </cell>
          <cell r="B227" t="str">
            <v>Growth in realisations</v>
          </cell>
          <cell r="M227">
            <v>0.15</v>
          </cell>
          <cell r="N227">
            <v>0.15</v>
          </cell>
          <cell r="O227">
            <v>0.15</v>
          </cell>
          <cell r="P227">
            <v>0.15</v>
          </cell>
          <cell r="Q227">
            <v>0.15</v>
          </cell>
          <cell r="R227">
            <v>0.15</v>
          </cell>
          <cell r="S227">
            <v>0.15</v>
          </cell>
        </row>
        <row r="228">
          <cell r="B228" t="str">
            <v>Watches Produced, mn</v>
          </cell>
          <cell r="D228">
            <v>5.0170000000000003</v>
          </cell>
          <cell r="E228">
            <v>6.0229999999999997</v>
          </cell>
          <cell r="F228">
            <v>6.3196490000000001</v>
          </cell>
          <cell r="G228">
            <v>6.0800400000000003</v>
          </cell>
          <cell r="H228">
            <v>5.859</v>
          </cell>
          <cell r="I228">
            <v>6.7873330000000003</v>
          </cell>
          <cell r="J228">
            <v>7.6378399999999997</v>
          </cell>
          <cell r="K228">
            <v>8.3314509999999995</v>
          </cell>
          <cell r="L228">
            <v>9.0590589999999995</v>
          </cell>
          <cell r="M228">
            <v>9.3795730000000006</v>
          </cell>
          <cell r="N228">
            <v>8.8122679999999995</v>
          </cell>
          <cell r="O228">
            <v>8.7044219999999992</v>
          </cell>
          <cell r="P228">
            <v>10.853045</v>
          </cell>
          <cell r="Q228">
            <v>0</v>
          </cell>
          <cell r="R228">
            <v>0</v>
          </cell>
          <cell r="S228">
            <v>0</v>
          </cell>
        </row>
        <row r="229">
          <cell r="B229" t="str">
            <v>Watches Sold, mn</v>
          </cell>
          <cell r="D229">
            <v>5.1046639999999996</v>
          </cell>
          <cell r="E229">
            <v>5.8638719999999998</v>
          </cell>
          <cell r="F229">
            <v>6.6049369999999996</v>
          </cell>
          <cell r="G229">
            <v>6.1190939999999996</v>
          </cell>
          <cell r="H229">
            <v>5.9461510000000004</v>
          </cell>
          <cell r="I229">
            <v>6.7891870000000001</v>
          </cell>
          <cell r="J229">
            <v>7.2457040000000008</v>
          </cell>
          <cell r="K229">
            <v>8.2102930000000001</v>
          </cell>
          <cell r="L229">
            <v>8.647138</v>
          </cell>
          <cell r="M229">
            <v>9.4222280000000005</v>
          </cell>
          <cell r="N229">
            <v>8.2694240000000008</v>
          </cell>
          <cell r="O229">
            <v>9.3453560000000007</v>
          </cell>
          <cell r="P229">
            <v>10.522778000000001</v>
          </cell>
        </row>
        <row r="230">
          <cell r="B230" t="str">
            <v>Growth in Sales Volume</v>
          </cell>
          <cell r="E230">
            <v>0.14872830023680317</v>
          </cell>
          <cell r="F230">
            <v>0.12637809965838276</v>
          </cell>
          <cell r="G230">
            <v>-7.3557552479304511E-2</v>
          </cell>
          <cell r="H230">
            <v>-2.8262844139998355E-2</v>
          </cell>
          <cell r="I230">
            <v>0.1417784378499638</v>
          </cell>
          <cell r="J230">
            <v>6.7241777255509394E-2</v>
          </cell>
          <cell r="K230">
            <v>0.13312564244965008</v>
          </cell>
          <cell r="L230">
            <v>5.3206992734607716E-2</v>
          </cell>
          <cell r="M230">
            <v>8.9635437759869374E-2</v>
          </cell>
          <cell r="N230">
            <v>-0.12234940610649625</v>
          </cell>
          <cell r="O230">
            <v>0.13010966664667323</v>
          </cell>
          <cell r="P230">
            <v>0.12599006394191936</v>
          </cell>
        </row>
        <row r="231">
          <cell r="A231" t="str">
            <v>Watches</v>
          </cell>
          <cell r="B231" t="str">
            <v xml:space="preserve">Sales Value </v>
          </cell>
          <cell r="D231">
            <v>3750.971</v>
          </cell>
          <cell r="E231">
            <v>4408.9849999999997</v>
          </cell>
          <cell r="F231">
            <v>4638.8230000000003</v>
          </cell>
          <cell r="G231">
            <v>4186.4430000000002</v>
          </cell>
          <cell r="H231">
            <v>4114.0630000000001</v>
          </cell>
          <cell r="I231">
            <v>4794.9859999999999</v>
          </cell>
          <cell r="J231">
            <v>5120.6329999999998</v>
          </cell>
          <cell r="K231">
            <v>5875.7179999999998</v>
          </cell>
          <cell r="L231">
            <v>6884.7650000000003</v>
          </cell>
          <cell r="M231">
            <v>7669.4</v>
          </cell>
          <cell r="N231">
            <v>7266.2309999999998</v>
          </cell>
          <cell r="O231">
            <v>8035.2960000000003</v>
          </cell>
          <cell r="P231">
            <v>9417.8739999999998</v>
          </cell>
        </row>
        <row r="232">
          <cell r="B232" t="str">
            <v>Growth in value</v>
          </cell>
          <cell r="D232">
            <v>5.0170000000000003</v>
          </cell>
          <cell r="E232">
            <v>0.17542497662605228</v>
          </cell>
          <cell r="F232">
            <v>5.2129458367402126E-2</v>
          </cell>
          <cell r="G232">
            <v>-9.7520427056604686E-2</v>
          </cell>
          <cell r="H232">
            <v>-1.7289140208047726E-2</v>
          </cell>
          <cell r="I232">
            <v>0.16551107749200722</v>
          </cell>
          <cell r="J232">
            <v>6.7914066902384995E-2</v>
          </cell>
          <cell r="K232">
            <v>0.14745930825349141</v>
          </cell>
          <cell r="L232">
            <v>0.17173169304585412</v>
          </cell>
          <cell r="M232">
            <v>0.11396685289911845</v>
          </cell>
          <cell r="N232">
            <v>-5.2568519049730034E-2</v>
          </cell>
          <cell r="O232">
            <v>0.10584097863115005</v>
          </cell>
          <cell r="P232">
            <v>0.17206310756940368</v>
          </cell>
        </row>
        <row r="233">
          <cell r="B233" t="str">
            <v>Realisations for watches produced &amp; sold</v>
          </cell>
          <cell r="D233">
            <v>734.81251655348922</v>
          </cell>
          <cell r="E233">
            <v>751.88970700588277</v>
          </cell>
          <cell r="F233">
            <v>702.32660811147787</v>
          </cell>
          <cell r="G233">
            <v>684.16059632357349</v>
          </cell>
          <cell r="H233">
            <v>691.88673479701401</v>
          </cell>
          <cell r="I233">
            <v>706.26807009440154</v>
          </cell>
          <cell r="J233">
            <v>706.71297088592075</v>
          </cell>
          <cell r="K233">
            <v>715.65265697582288</v>
          </cell>
          <cell r="L233">
            <v>796.19002264101721</v>
          </cell>
          <cell r="M233">
            <v>813.96884049080529</v>
          </cell>
          <cell r="N233">
            <v>878.68647199611473</v>
          </cell>
          <cell r="O233">
            <v>859.81700429603745</v>
          </cell>
          <cell r="P233">
            <v>894.99883015682735</v>
          </cell>
        </row>
        <row r="234">
          <cell r="B234" t="str">
            <v>Total watch volumes including traded</v>
          </cell>
          <cell r="D234">
            <v>5.1106539999999994</v>
          </cell>
          <cell r="E234">
            <v>5.9101149999999993</v>
          </cell>
          <cell r="F234">
            <v>6.6760819999999992</v>
          </cell>
          <cell r="G234">
            <v>6.1769119999999997</v>
          </cell>
          <cell r="H234">
            <v>6.0015900000000002</v>
          </cell>
          <cell r="I234">
            <v>6.8382540000000001</v>
          </cell>
          <cell r="J234">
            <v>7.3186660000000012</v>
          </cell>
          <cell r="K234">
            <v>8.3364980000000006</v>
          </cell>
          <cell r="L234">
            <v>8.9643540000000002</v>
          </cell>
          <cell r="M234">
            <v>10.286451</v>
          </cell>
          <cell r="N234">
            <v>9.6939220000000006</v>
          </cell>
          <cell r="O234">
            <v>11.036272</v>
          </cell>
          <cell r="P234">
            <v>13.597658000000001</v>
          </cell>
        </row>
        <row r="235">
          <cell r="B235" t="str">
            <v>Total watch value including traded</v>
          </cell>
          <cell r="D235">
            <v>3755.0149999999999</v>
          </cell>
          <cell r="E235">
            <v>4440.1390000000001</v>
          </cell>
          <cell r="F235">
            <v>4663.3029999999999</v>
          </cell>
          <cell r="G235">
            <v>4216.6779999999999</v>
          </cell>
          <cell r="H235">
            <v>4150.2730000000001</v>
          </cell>
          <cell r="I235">
            <v>4839.9619999999995</v>
          </cell>
          <cell r="J235">
            <v>5245.7029999999995</v>
          </cell>
          <cell r="K235">
            <v>6085.67</v>
          </cell>
          <cell r="L235">
            <v>7341.3720000000003</v>
          </cell>
          <cell r="M235">
            <v>8696.4139999999989</v>
          </cell>
          <cell r="N235">
            <v>8899.9329999999991</v>
          </cell>
          <cell r="O235">
            <v>9903.4789999999994</v>
          </cell>
          <cell r="P235">
            <v>12375.382</v>
          </cell>
        </row>
        <row r="236">
          <cell r="B236" t="str">
            <v>Total watch ASP including traded</v>
          </cell>
          <cell r="D236">
            <v>734.74255936715736</v>
          </cell>
          <cell r="E236">
            <v>751.27793621613125</v>
          </cell>
          <cell r="F236">
            <v>698.5089458158244</v>
          </cell>
          <cell r="G236">
            <v>682.65146079464955</v>
          </cell>
          <cell r="H236">
            <v>691.52891150511778</v>
          </cell>
          <cell r="I236">
            <v>707.77745313350442</v>
          </cell>
          <cell r="J236">
            <v>716.756714953244</v>
          </cell>
          <cell r="K236">
            <v>730.0031739946437</v>
          </cell>
          <cell r="L236">
            <v>818.95159428108263</v>
          </cell>
          <cell r="M236">
            <v>845.4241409403495</v>
          </cell>
          <cell r="N236">
            <v>918.09414187570303</v>
          </cell>
          <cell r="O236">
            <v>897.35727789238967</v>
          </cell>
          <cell r="P236">
            <v>910.11128534046077</v>
          </cell>
        </row>
        <row r="237">
          <cell r="B237" t="str">
            <v>Volume growth</v>
          </cell>
          <cell r="D237">
            <v>734.81251655348922</v>
          </cell>
          <cell r="E237">
            <v>0.15643027291614731</v>
          </cell>
          <cell r="F237">
            <v>0.12960272346646384</v>
          </cell>
          <cell r="G237">
            <v>-7.4769902466746085E-2</v>
          </cell>
          <cell r="H237">
            <v>-2.8383438196950106E-2</v>
          </cell>
          <cell r="I237">
            <v>0.13940705712986046</v>
          </cell>
          <cell r="J237">
            <v>7.0253605671857233E-2</v>
          </cell>
          <cell r="K237">
            <v>0.13907343223478152</v>
          </cell>
          <cell r="L237">
            <v>7.5314118710278599E-2</v>
          </cell>
          <cell r="M237">
            <v>0.14748380084052903</v>
          </cell>
          <cell r="N237">
            <v>-5.7602860306241621E-2</v>
          </cell>
          <cell r="O237">
            <v>0.13847336506318086</v>
          </cell>
          <cell r="P237">
            <v>0.23208797318514818</v>
          </cell>
        </row>
        <row r="238">
          <cell r="B238" t="str">
            <v>Value growth</v>
          </cell>
          <cell r="D238">
            <v>5.1106539999999994</v>
          </cell>
          <cell r="E238">
            <v>0.18245572920481012</v>
          </cell>
          <cell r="F238">
            <v>5.0260588688777474E-2</v>
          </cell>
          <cell r="G238">
            <v>-9.5774389954931038E-2</v>
          </cell>
          <cell r="H238">
            <v>-1.5748179016751962E-2</v>
          </cell>
          <cell r="I238">
            <v>0.16617918869433401</v>
          </cell>
          <cell r="J238">
            <v>8.3831443304720255E-2</v>
          </cell>
          <cell r="K238">
            <v>0.16012477259959268</v>
          </cell>
          <cell r="L238">
            <v>0.20633751090676955</v>
          </cell>
          <cell r="M238">
            <v>0.18457612555255309</v>
          </cell>
          <cell r="N238">
            <v>2.340263469517434E-2</v>
          </cell>
          <cell r="O238">
            <v>0.11275882638667056</v>
          </cell>
          <cell r="P238">
            <v>0.24959945893761182</v>
          </cell>
        </row>
        <row r="239">
          <cell r="B239" t="str">
            <v>ASP growth</v>
          </cell>
          <cell r="D239">
            <v>3755.0149999999999</v>
          </cell>
          <cell r="E239">
            <v>2.2504993944023166E-2</v>
          </cell>
          <cell r="F239">
            <v>-7.0238972631196828E-2</v>
          </cell>
          <cell r="G239">
            <v>-2.2701906849101339E-2</v>
          </cell>
          <cell r="H239">
            <v>1.300436785139869E-2</v>
          </cell>
          <cell r="I239">
            <v>2.349654708292892E-2</v>
          </cell>
          <cell r="J239">
            <v>1.2686560980412986E-2</v>
          </cell>
          <cell r="K239">
            <v>1.8481109091895709E-2</v>
          </cell>
          <cell r="L239">
            <v>0.12184662129577473</v>
          </cell>
          <cell r="M239">
            <v>3.2324922308144322E-2</v>
          </cell>
          <cell r="N239">
            <v>8.5956855755886075E-2</v>
          </cell>
          <cell r="O239">
            <v>-2.2586860145896503E-2</v>
          </cell>
          <cell r="P239">
            <v>1.4212853411103232E-2</v>
          </cell>
        </row>
        <row r="240">
          <cell r="B240" t="str">
            <v>Growth in realisations</v>
          </cell>
          <cell r="D240">
            <v>734.74255936715736</v>
          </cell>
          <cell r="E240">
            <v>2.3240200823593904E-2</v>
          </cell>
          <cell r="F240">
            <v>-6.591804413944069E-2</v>
          </cell>
          <cell r="G240">
            <v>-2.5865475660607373E-2</v>
          </cell>
          <cell r="H240">
            <v>1.1292872631013751E-2</v>
          </cell>
          <cell r="I240">
            <v>2.0785678600423907E-2</v>
          </cell>
          <cell r="J240">
            <v>6.2993190596838389E-4</v>
          </cell>
          <cell r="K240">
            <v>1.2649670316218442E-2</v>
          </cell>
          <cell r="L240">
            <v>0.1125369477499405</v>
          </cell>
          <cell r="M240">
            <v>2.2329867675074055E-2</v>
          </cell>
          <cell r="N240">
            <v>7.9508733364149542E-2</v>
          </cell>
          <cell r="O240">
            <v>-2.1474630942264872E-2</v>
          </cell>
          <cell r="P240">
            <v>4.0917806562333014E-2</v>
          </cell>
        </row>
        <row r="241">
          <cell r="B241" t="str">
            <v>Closing stock, mn</v>
          </cell>
          <cell r="D241">
            <v>0.50126099999999996</v>
          </cell>
          <cell r="E241">
            <v>0.67092499999999999</v>
          </cell>
          <cell r="F241">
            <v>0.38563700000000001</v>
          </cell>
          <cell r="G241">
            <v>0.34658299999999997</v>
          </cell>
          <cell r="H241">
            <v>0.259492</v>
          </cell>
          <cell r="I241">
            <v>0.25757799999999997</v>
          </cell>
          <cell r="J241">
            <v>0.54971400000000004</v>
          </cell>
          <cell r="K241">
            <v>0.67081999999999997</v>
          </cell>
          <cell r="L241">
            <v>1.0827929999999999</v>
          </cell>
          <cell r="M241">
            <v>1.040138</v>
          </cell>
          <cell r="N241">
            <v>1.5829819999999999</v>
          </cell>
          <cell r="O241">
            <v>0.942048</v>
          </cell>
          <cell r="P241">
            <v>1.2723150000000001</v>
          </cell>
        </row>
        <row r="242">
          <cell r="B242" t="str">
            <v>Closing stock value</v>
          </cell>
          <cell r="D242">
            <v>474.55200000000002</v>
          </cell>
          <cell r="E242">
            <v>648.23800000000006</v>
          </cell>
          <cell r="F242">
            <v>406.483</v>
          </cell>
          <cell r="G242">
            <v>314.27999999999997</v>
          </cell>
          <cell r="H242">
            <v>235.40100000000001</v>
          </cell>
          <cell r="I242">
            <v>196.70699999999999</v>
          </cell>
          <cell r="J242">
            <v>352.19499999999999</v>
          </cell>
          <cell r="K242">
            <v>358.23700000000002</v>
          </cell>
          <cell r="L242">
            <v>814.23900000000003</v>
          </cell>
          <cell r="M242">
            <v>695.92200000000003</v>
          </cell>
          <cell r="N242">
            <v>1031.894</v>
          </cell>
          <cell r="O242">
            <v>693.74599999999998</v>
          </cell>
          <cell r="P242">
            <v>939.38199999999995</v>
          </cell>
        </row>
        <row r="243">
          <cell r="B243" t="str">
            <v>Average cost of production (based on closing stock)</v>
          </cell>
          <cell r="D243">
            <v>946.71638128639586</v>
          </cell>
          <cell r="E243">
            <v>966.18549018146598</v>
          </cell>
          <cell r="F243">
            <v>1054.0560164092137</v>
          </cell>
          <cell r="G243">
            <v>906.7957747494828</v>
          </cell>
          <cell r="H243">
            <v>907.16091440198545</v>
          </cell>
          <cell r="I243">
            <v>763.67935149741049</v>
          </cell>
          <cell r="J243">
            <v>640.68770306013664</v>
          </cell>
          <cell r="K243">
            <v>534.02850242986199</v>
          </cell>
          <cell r="L243">
            <v>751.9802954027225</v>
          </cell>
          <cell r="M243">
            <v>669.06698918797315</v>
          </cell>
          <cell r="N243">
            <v>651.86717221042318</v>
          </cell>
          <cell r="O243">
            <v>736.42319711946732</v>
          </cell>
          <cell r="P243">
            <v>738.32502171239037</v>
          </cell>
        </row>
        <row r="244">
          <cell r="B244" t="str">
            <v>Growth in realisations</v>
          </cell>
          <cell r="E244">
            <v>2.3240200823593904E-2</v>
          </cell>
          <cell r="F244">
            <v>-6.591804413944069E-2</v>
          </cell>
          <cell r="G244">
            <v>-2.5865475660607373E-2</v>
          </cell>
          <cell r="H244">
            <v>1.1292872631013751E-2</v>
          </cell>
          <cell r="I244">
            <v>2.0785678600423907E-2</v>
          </cell>
          <cell r="J244">
            <v>6.2993190596838389E-4</v>
          </cell>
          <cell r="K244">
            <v>1.2649670316218442E-2</v>
          </cell>
          <cell r="L244">
            <v>0.1125369477499405</v>
          </cell>
          <cell r="M244">
            <v>2.2329867675074055E-2</v>
          </cell>
          <cell r="N244">
            <v>7.9508733364149542E-2</v>
          </cell>
          <cell r="O244">
            <v>-2.1474630942264872E-2</v>
          </cell>
          <cell r="P244">
            <v>4.0917806562333014E-2</v>
          </cell>
        </row>
        <row r="245">
          <cell r="A245" t="str">
            <v>Clocks</v>
          </cell>
          <cell r="B245" t="str">
            <v>Closing stock, mn</v>
          </cell>
          <cell r="D245">
            <v>0.50126099999999996</v>
          </cell>
          <cell r="E245">
            <v>0.67092499999999999</v>
          </cell>
          <cell r="F245">
            <v>0.38563700000000001</v>
          </cell>
          <cell r="G245">
            <v>0.34658299999999997</v>
          </cell>
          <cell r="H245">
            <v>0.259492</v>
          </cell>
          <cell r="I245">
            <v>0.25757799999999997</v>
          </cell>
          <cell r="J245">
            <v>0.54971400000000004</v>
          </cell>
          <cell r="K245">
            <v>0.67081999999999997</v>
          </cell>
          <cell r="L245">
            <v>1.0827929999999999</v>
          </cell>
          <cell r="M245">
            <v>1.040138</v>
          </cell>
          <cell r="N245">
            <v>1.5829819999999999</v>
          </cell>
          <cell r="O245">
            <v>0.942048</v>
          </cell>
          <cell r="P245">
            <v>1.2723150000000001</v>
          </cell>
        </row>
        <row r="246">
          <cell r="B246" t="str">
            <v xml:space="preserve">Production  </v>
          </cell>
          <cell r="D246">
            <v>0.50315200000000004</v>
          </cell>
          <cell r="E246">
            <v>0.29470000000000002</v>
          </cell>
          <cell r="F246">
            <v>6.2834000000000001E-2</v>
          </cell>
          <cell r="G246">
            <v>1.4593E-2</v>
          </cell>
          <cell r="H246">
            <v>2.3873999999999999E-2</v>
          </cell>
          <cell r="I246">
            <v>0.24285899999999999</v>
          </cell>
          <cell r="J246">
            <v>0.21548600000000001</v>
          </cell>
          <cell r="K246">
            <v>0.276945</v>
          </cell>
          <cell r="L246">
            <v>0.14901200000000001</v>
          </cell>
          <cell r="M246">
            <v>0.122728</v>
          </cell>
          <cell r="N246">
            <v>4.4888999999999998E-2</v>
          </cell>
          <cell r="O246">
            <v>2.2775E-2</v>
          </cell>
          <cell r="P246">
            <v>3.0956999999999998E-2</v>
          </cell>
        </row>
        <row r="247">
          <cell r="B247" t="str">
            <v xml:space="preserve">Sales Volume  </v>
          </cell>
          <cell r="D247">
            <v>0.42596699999999998</v>
          </cell>
          <cell r="E247">
            <v>0.328903</v>
          </cell>
          <cell r="F247">
            <v>0.14891599999999999</v>
          </cell>
          <cell r="G247">
            <v>4.4216999999999999E-2</v>
          </cell>
          <cell r="H247">
            <v>3.5429000000000002E-2</v>
          </cell>
          <cell r="I247">
            <v>0.23827799999999999</v>
          </cell>
          <cell r="J247">
            <v>0.222085</v>
          </cell>
          <cell r="K247">
            <v>0.27199499999999999</v>
          </cell>
          <cell r="L247">
            <v>0.14858299999999999</v>
          </cell>
          <cell r="M247">
            <v>0.12472800000000001</v>
          </cell>
          <cell r="N247">
            <v>7.2377999999999998E-2</v>
          </cell>
          <cell r="O247">
            <v>2.4475E-2</v>
          </cell>
          <cell r="P247">
            <v>3.0158000000000001E-2</v>
          </cell>
        </row>
        <row r="248">
          <cell r="B248" t="str">
            <v>Growth in Volumes</v>
          </cell>
          <cell r="E248">
            <v>-0.22786741695952972</v>
          </cell>
          <cell r="F248">
            <v>-0.54723429096116494</v>
          </cell>
          <cell r="G248">
            <v>-0.70307421633672673</v>
          </cell>
          <cell r="H248">
            <v>-0.19874708822398623</v>
          </cell>
          <cell r="I248">
            <v>5.7255073527336355</v>
          </cell>
          <cell r="J248">
            <v>-6.7958435105213155E-2</v>
          </cell>
          <cell r="K248">
            <v>0.22473377310489218</v>
          </cell>
          <cell r="L248">
            <v>-0.45372892884060367</v>
          </cell>
          <cell r="M248">
            <v>-0.16054999562534067</v>
          </cell>
          <cell r="N248">
            <v>-0.41971329613238406</v>
          </cell>
          <cell r="O248">
            <v>-0.6618447594572936</v>
          </cell>
          <cell r="P248">
            <v>0.23219611848825328</v>
          </cell>
        </row>
        <row r="249">
          <cell r="A249" t="str">
            <v>Clocks</v>
          </cell>
          <cell r="B249" t="str">
            <v>Sales Value</v>
          </cell>
          <cell r="D249">
            <v>107.16800000000001</v>
          </cell>
          <cell r="E249">
            <v>76.394999999999996</v>
          </cell>
          <cell r="F249">
            <v>46.173999999999999</v>
          </cell>
          <cell r="G249">
            <v>18.361000000000001</v>
          </cell>
          <cell r="H249">
            <v>24.963000000000001</v>
          </cell>
          <cell r="I249">
            <v>85.820999999999998</v>
          </cell>
          <cell r="J249">
            <v>92.317999999999998</v>
          </cell>
          <cell r="K249">
            <v>112.24300000000001</v>
          </cell>
          <cell r="L249">
            <v>66.605000000000004</v>
          </cell>
          <cell r="M249">
            <v>131.33099999999999</v>
          </cell>
          <cell r="N249">
            <v>41.384</v>
          </cell>
          <cell r="O249">
            <v>20.225999999999999</v>
          </cell>
          <cell r="P249">
            <v>24.8</v>
          </cell>
        </row>
        <row r="250">
          <cell r="B250" t="str">
            <v>Realisations for clocks produced &amp; sold</v>
          </cell>
          <cell r="D250">
            <v>251.5875642948867</v>
          </cell>
          <cell r="E250">
            <v>232.27212886474126</v>
          </cell>
          <cell r="F250">
            <v>310.06742055924144</v>
          </cell>
          <cell r="G250">
            <v>415.24752923083884</v>
          </cell>
          <cell r="H250">
            <v>704.59228315786504</v>
          </cell>
          <cell r="I250">
            <v>360.1717321783799</v>
          </cell>
          <cell r="J250">
            <v>415.68768714681312</v>
          </cell>
          <cell r="K250">
            <v>412.6656740013604</v>
          </cell>
          <cell r="L250">
            <v>448.26797143684007</v>
          </cell>
          <cell r="M250">
            <v>1052.939195689821</v>
          </cell>
          <cell r="N250">
            <v>571.77595401917711</v>
          </cell>
          <cell r="O250">
            <v>826.3942798774259</v>
          </cell>
          <cell r="P250">
            <v>822.33569865375694</v>
          </cell>
        </row>
        <row r="251">
          <cell r="B251" t="str">
            <v>Growth in realisations</v>
          </cell>
          <cell r="D251">
            <v>0.42596699999999998</v>
          </cell>
          <cell r="E251">
            <v>-7.6774205769191917E-2</v>
          </cell>
          <cell r="F251">
            <v>0.3349316686196242</v>
          </cell>
          <cell r="G251">
            <v>0.33921689831809232</v>
          </cell>
          <cell r="H251">
            <v>0.69680066360172743</v>
          </cell>
          <cell r="I251">
            <v>-0.48882248530433758</v>
          </cell>
          <cell r="J251">
            <v>0.15413745724203087</v>
          </cell>
          <cell r="K251">
            <v>-7.269912578347304E-3</v>
          </cell>
          <cell r="L251">
            <v>8.6273949297179353E-2</v>
          </cell>
          <cell r="M251">
            <v>1.3489057054752744</v>
          </cell>
          <cell r="N251">
            <v>-0.4569715360965505</v>
          </cell>
          <cell r="O251">
            <v>0.44531135677963296</v>
          </cell>
          <cell r="P251">
            <v>-4.9111922994807822E-3</v>
          </cell>
        </row>
        <row r="252">
          <cell r="B252" t="str">
            <v>Closing stock</v>
          </cell>
          <cell r="D252">
            <v>0.19078999999999999</v>
          </cell>
          <cell r="E252">
            <v>0.156587</v>
          </cell>
          <cell r="F252">
            <v>7.0504999999999998E-2</v>
          </cell>
          <cell r="G252">
            <v>4.0881000000000001E-2</v>
          </cell>
          <cell r="H252">
            <v>2.9326000000000001E-2</v>
          </cell>
          <cell r="I252">
            <v>3.3907E-2</v>
          </cell>
          <cell r="J252">
            <v>2.7307999999999999E-2</v>
          </cell>
          <cell r="K252">
            <v>3.2258000000000002E-2</v>
          </cell>
          <cell r="L252">
            <v>3.2687000000000001E-2</v>
          </cell>
          <cell r="M252">
            <v>3.0686999999999999E-2</v>
          </cell>
          <cell r="N252">
            <v>3.1979999999999999E-3</v>
          </cell>
          <cell r="O252">
            <v>1.498E-3</v>
          </cell>
          <cell r="P252">
            <v>2.297E-3</v>
          </cell>
        </row>
        <row r="253">
          <cell r="B253" t="str">
            <v>Closing stock value</v>
          </cell>
          <cell r="D253">
            <v>54.512999999999998</v>
          </cell>
          <cell r="E253">
            <v>44.792000000000002</v>
          </cell>
          <cell r="F253">
            <v>27.022000000000002</v>
          </cell>
          <cell r="G253">
            <v>11.839</v>
          </cell>
          <cell r="H253">
            <v>6.0179999999999998</v>
          </cell>
          <cell r="I253">
            <v>3.7009999999999996</v>
          </cell>
          <cell r="J253">
            <v>1.4419999999999999</v>
          </cell>
          <cell r="K253">
            <v>6.5049999999999999</v>
          </cell>
          <cell r="L253">
            <v>1.1539999999999999</v>
          </cell>
          <cell r="M253">
            <v>0</v>
          </cell>
          <cell r="N253">
            <v>0</v>
          </cell>
          <cell r="O253">
            <v>0</v>
          </cell>
          <cell r="P253">
            <v>0</v>
          </cell>
        </row>
        <row r="254">
          <cell r="B254" t="str">
            <v>Average cost of production (based on closing stock)</v>
          </cell>
          <cell r="D254">
            <v>285.72252214476651</v>
          </cell>
          <cell r="E254">
            <v>286.051843384189</v>
          </cell>
          <cell r="F254">
            <v>383.2635983263599</v>
          </cell>
          <cell r="G254">
            <v>289.5966341332159</v>
          </cell>
          <cell r="H254">
            <v>205.21039350746776</v>
          </cell>
          <cell r="I254">
            <v>109.15150263957294</v>
          </cell>
          <cell r="J254">
            <v>52.805038816464041</v>
          </cell>
          <cell r="K254">
            <v>201.65540331080661</v>
          </cell>
          <cell r="L254">
            <v>35.304555327806156</v>
          </cell>
          <cell r="M254">
            <v>0</v>
          </cell>
          <cell r="N254">
            <v>0</v>
          </cell>
          <cell r="O254">
            <v>0</v>
          </cell>
          <cell r="P254">
            <v>0</v>
          </cell>
        </row>
        <row r="255">
          <cell r="B255" t="str">
            <v>Growth in realisations</v>
          </cell>
          <cell r="E255">
            <v>-7.6774205769191917E-2</v>
          </cell>
          <cell r="F255">
            <v>0.3349316686196242</v>
          </cell>
          <cell r="G255">
            <v>0.33921689831809232</v>
          </cell>
          <cell r="H255">
            <v>0.69680066360172743</v>
          </cell>
          <cell r="I255">
            <v>-0.48882248530433758</v>
          </cell>
          <cell r="J255">
            <v>0.15413745724203087</v>
          </cell>
          <cell r="K255">
            <v>-7.269912578347304E-3</v>
          </cell>
          <cell r="L255">
            <v>8.6273949297179353E-2</v>
          </cell>
          <cell r="M255">
            <v>1.3489057054752744</v>
          </cell>
          <cell r="N255">
            <v>-0.4569715360965505</v>
          </cell>
          <cell r="O255">
            <v>0.44531135677963296</v>
          </cell>
          <cell r="P255">
            <v>-4.9111922994807822E-3</v>
          </cell>
        </row>
        <row r="256">
          <cell r="A256" t="str">
            <v>Gold Plus</v>
          </cell>
          <cell r="B256" t="str">
            <v>Closing stock</v>
          </cell>
          <cell r="D256">
            <v>0.19078999999999999</v>
          </cell>
          <cell r="E256">
            <v>0.156587</v>
          </cell>
          <cell r="F256">
            <v>7.0504999999999998E-2</v>
          </cell>
          <cell r="G256">
            <v>4.0881000000000001E-2</v>
          </cell>
          <cell r="H256">
            <v>2.9326000000000001E-2</v>
          </cell>
          <cell r="I256">
            <v>3.3907E-2</v>
          </cell>
          <cell r="J256">
            <v>2.7307999999999999E-2</v>
          </cell>
          <cell r="K256">
            <v>3.2258000000000002E-2</v>
          </cell>
          <cell r="L256">
            <v>3.2687000000000001E-2</v>
          </cell>
          <cell r="M256">
            <v>3.0686999999999999E-2</v>
          </cell>
          <cell r="N256">
            <v>3.1979999999999999E-3</v>
          </cell>
          <cell r="O256">
            <v>1.498E-3</v>
          </cell>
          <cell r="P256">
            <v>2.297E-3</v>
          </cell>
        </row>
        <row r="257">
          <cell r="B257" t="str">
            <v>Jewellery Pieces</v>
          </cell>
          <cell r="D257">
            <v>54.512999999999998</v>
          </cell>
          <cell r="E257">
            <v>44.792000000000002</v>
          </cell>
          <cell r="F257">
            <v>27.022000000000002</v>
          </cell>
          <cell r="G257">
            <v>11.839</v>
          </cell>
          <cell r="H257">
            <v>6.0179999999999998</v>
          </cell>
          <cell r="I257">
            <v>3.7009999999999996</v>
          </cell>
          <cell r="J257">
            <v>1.4419999999999999</v>
          </cell>
          <cell r="K257">
            <v>6.5049999999999999</v>
          </cell>
          <cell r="L257">
            <v>1.1539999999999999</v>
          </cell>
          <cell r="M257">
            <v>0</v>
          </cell>
          <cell r="N257">
            <v>0</v>
          </cell>
          <cell r="O257">
            <v>0</v>
          </cell>
          <cell r="P257">
            <v>0</v>
          </cell>
        </row>
        <row r="258">
          <cell r="B258" t="str">
            <v xml:space="preserve">Production  </v>
          </cell>
          <cell r="D258">
            <v>0.17491499999999999</v>
          </cell>
          <cell r="E258">
            <v>0.29355500000000001</v>
          </cell>
          <cell r="F258">
            <v>0.73961900000000003</v>
          </cell>
          <cell r="G258">
            <v>0.59694000000000003</v>
          </cell>
          <cell r="H258">
            <v>1.3923380000000001</v>
          </cell>
          <cell r="I258">
            <v>1.3055730000000001</v>
          </cell>
          <cell r="J258">
            <v>0.46702500000000002</v>
          </cell>
          <cell r="K258">
            <v>0.55263399999999996</v>
          </cell>
          <cell r="L258">
            <v>0.74482599999999999</v>
          </cell>
          <cell r="M258">
            <v>1.217174</v>
          </cell>
          <cell r="N258">
            <v>1.243717</v>
          </cell>
          <cell r="O258">
            <v>1.3331980000000001</v>
          </cell>
          <cell r="P258">
            <v>1.51004</v>
          </cell>
        </row>
        <row r="259">
          <cell r="B259" t="str">
            <v>Purchased</v>
          </cell>
          <cell r="H259">
            <v>7.4667999999999998E-2</v>
          </cell>
          <cell r="I259">
            <v>1.5687E-2</v>
          </cell>
          <cell r="J259">
            <v>1.9571000000000002E-2</v>
          </cell>
          <cell r="K259">
            <v>4.2518E-2</v>
          </cell>
          <cell r="L259">
            <v>5.8799999999999998E-2</v>
          </cell>
          <cell r="M259">
            <v>8.2405000000000006E-2</v>
          </cell>
          <cell r="N259">
            <v>8.8950000000000001E-2</v>
          </cell>
          <cell r="O259">
            <v>9.4805E-2</v>
          </cell>
          <cell r="P259">
            <v>0.15622900000000001</v>
          </cell>
        </row>
        <row r="260">
          <cell r="A260" t="str">
            <v>Gold Plus</v>
          </cell>
          <cell r="B260" t="str">
            <v>Purchased Value</v>
          </cell>
          <cell r="H260">
            <v>19.901</v>
          </cell>
          <cell r="I260">
            <v>83.32</v>
          </cell>
          <cell r="J260">
            <v>204.63</v>
          </cell>
          <cell r="K260">
            <v>579.06299999999999</v>
          </cell>
          <cell r="L260">
            <v>1041.539</v>
          </cell>
          <cell r="M260">
            <v>1813.7139999999999</v>
          </cell>
          <cell r="N260">
            <v>2450.9050000000002</v>
          </cell>
          <cell r="O260">
            <v>2887.1260000000002</v>
          </cell>
          <cell r="P260">
            <v>6071.0929999999998</v>
          </cell>
        </row>
        <row r="261">
          <cell r="B261" t="str">
            <v>Purchased unit value</v>
          </cell>
          <cell r="H261">
            <v>266.52649059838217</v>
          </cell>
          <cell r="I261">
            <v>5311.4043475489252</v>
          </cell>
          <cell r="J261">
            <v>10455.776403862857</v>
          </cell>
          <cell r="K261">
            <v>13619.243614469166</v>
          </cell>
          <cell r="L261">
            <v>17713.24829931973</v>
          </cell>
          <cell r="M261">
            <v>22009.756689521266</v>
          </cell>
          <cell r="N261">
            <v>27553.738055087131</v>
          </cell>
          <cell r="O261">
            <v>30453.309424608407</v>
          </cell>
          <cell r="P261">
            <v>38860.218013300982</v>
          </cell>
        </row>
        <row r="262">
          <cell r="B262" t="str">
            <v>% of jewellery sales</v>
          </cell>
          <cell r="D262">
            <v>0.17491499999999999</v>
          </cell>
          <cell r="E262">
            <v>0.29355500000000001</v>
          </cell>
          <cell r="F262">
            <v>0.73961900000000003</v>
          </cell>
          <cell r="G262">
            <v>0.59694000000000003</v>
          </cell>
          <cell r="H262">
            <v>5.7869542434853512E-3</v>
          </cell>
          <cell r="I262">
            <v>1.9660142859300195E-2</v>
          </cell>
          <cell r="J262">
            <v>4.4645798652095274E-2</v>
          </cell>
          <cell r="K262">
            <v>8.8076968766194169E-2</v>
          </cell>
          <cell r="L262">
            <v>0.10094776858539721</v>
          </cell>
          <cell r="M262">
            <v>0.10593866410722728</v>
          </cell>
          <cell r="N262">
            <v>0.10820622619183118</v>
          </cell>
          <cell r="O262">
            <v>9.7496410232130959E-2</v>
          </cell>
          <cell r="P262">
            <v>0.14506768351557436</v>
          </cell>
        </row>
        <row r="263">
          <cell r="B263" t="str">
            <v xml:space="preserve">Sales Volume  </v>
          </cell>
          <cell r="D263">
            <v>0.167744</v>
          </cell>
          <cell r="E263">
            <v>0.300261</v>
          </cell>
          <cell r="F263">
            <v>0.72148299999999999</v>
          </cell>
          <cell r="G263">
            <v>0.60487599999999997</v>
          </cell>
          <cell r="H263">
            <v>1.3724499999999999</v>
          </cell>
          <cell r="I263">
            <v>1.2660560000000001</v>
          </cell>
          <cell r="J263">
            <v>0.43274499999999999</v>
          </cell>
          <cell r="K263">
            <v>0.57022099999999998</v>
          </cell>
          <cell r="L263">
            <v>0.72024100000000002</v>
          </cell>
          <cell r="M263">
            <v>1.1389100000000001</v>
          </cell>
          <cell r="N263">
            <v>1.3648130000000001</v>
          </cell>
          <cell r="O263">
            <v>1.421645</v>
          </cell>
          <cell r="P263">
            <v>1.5517939999999999</v>
          </cell>
        </row>
        <row r="264">
          <cell r="B264" t="str">
            <v>Growth</v>
          </cell>
          <cell r="E264">
            <v>0.78999546928653186</v>
          </cell>
          <cell r="F264">
            <v>1.4028528513526566</v>
          </cell>
          <cell r="G264">
            <v>-0.16162127174167651</v>
          </cell>
          <cell r="H264">
            <v>1.2689774433106953</v>
          </cell>
          <cell r="I264">
            <v>-7.7521221173813215E-2</v>
          </cell>
          <cell r="J264">
            <v>-0.65819442425927455</v>
          </cell>
          <cell r="K264">
            <v>0.31768362430530672</v>
          </cell>
          <cell r="L264">
            <v>0.26309097700716055</v>
          </cell>
          <cell r="M264">
            <v>0.58129015149095942</v>
          </cell>
          <cell r="N264">
            <v>0.19835017692354961</v>
          </cell>
          <cell r="O264">
            <v>4.1640869481753162E-2</v>
          </cell>
          <cell r="P264">
            <v>9.1548171308589499E-2</v>
          </cell>
        </row>
        <row r="265">
          <cell r="B265" t="str">
            <v>Sales Value</v>
          </cell>
          <cell r="D265">
            <v>743.82799999999997</v>
          </cell>
          <cell r="E265">
            <v>1631.9780000000001</v>
          </cell>
          <cell r="F265">
            <v>2029.498</v>
          </cell>
          <cell r="G265">
            <v>2659.489</v>
          </cell>
          <cell r="H265">
            <v>3438.942</v>
          </cell>
          <cell r="I265">
            <v>4238.0160000000005</v>
          </cell>
          <cell r="J265">
            <v>4583.41</v>
          </cell>
          <cell r="K265">
            <v>6574.5110000000004</v>
          </cell>
          <cell r="L265">
            <v>10317.602999999999</v>
          </cell>
          <cell r="M265">
            <v>17120.416000000001</v>
          </cell>
          <cell r="N265">
            <v>22650.313999999998</v>
          </cell>
          <cell r="O265">
            <v>29612.638999999999</v>
          </cell>
          <cell r="P265">
            <v>41850.072</v>
          </cell>
        </row>
        <row r="266">
          <cell r="B266" t="str">
            <v>Growth</v>
          </cell>
          <cell r="E266">
            <v>1.1940260382776664</v>
          </cell>
          <cell r="F266">
            <v>0.24358171494958869</v>
          </cell>
          <cell r="G266">
            <v>0.31041715734629949</v>
          </cell>
          <cell r="H266">
            <v>0.29308374653927882</v>
          </cell>
          <cell r="I266">
            <v>0.23236041782618044</v>
          </cell>
          <cell r="J266">
            <v>8.1498984430450339E-2</v>
          </cell>
          <cell r="K266">
            <v>0.43441476978930549</v>
          </cell>
          <cell r="L266">
            <v>0.56933390179132681</v>
          </cell>
          <cell r="M266">
            <v>0.65934044952107596</v>
          </cell>
          <cell r="N266">
            <v>0.32300021214437757</v>
          </cell>
          <cell r="O266">
            <v>0.30738315592446086</v>
          </cell>
          <cell r="P266">
            <v>0.41325033543953982</v>
          </cell>
        </row>
        <row r="267">
          <cell r="B267" t="str">
            <v>Number of Tanishq Stores</v>
          </cell>
          <cell r="D267">
            <v>0.167744</v>
          </cell>
          <cell r="E267">
            <v>0.300261</v>
          </cell>
          <cell r="F267">
            <v>0.72148299999999999</v>
          </cell>
          <cell r="G267">
            <v>52</v>
          </cell>
          <cell r="H267">
            <v>58</v>
          </cell>
          <cell r="I267">
            <v>67</v>
          </cell>
          <cell r="J267">
            <v>70</v>
          </cell>
          <cell r="K267">
            <v>83</v>
          </cell>
          <cell r="L267">
            <v>88</v>
          </cell>
          <cell r="M267">
            <v>106</v>
          </cell>
          <cell r="N267">
            <v>113</v>
          </cell>
          <cell r="O267">
            <v>116</v>
          </cell>
          <cell r="P267">
            <v>121</v>
          </cell>
          <cell r="Q267">
            <v>130</v>
          </cell>
          <cell r="R267">
            <v>148</v>
          </cell>
          <cell r="S267">
            <v>165</v>
          </cell>
          <cell r="T267">
            <v>195</v>
          </cell>
          <cell r="U267">
            <v>221</v>
          </cell>
          <cell r="V267">
            <v>244</v>
          </cell>
          <cell r="W267">
            <v>0</v>
          </cell>
          <cell r="X267">
            <v>0</v>
          </cell>
          <cell r="Y267">
            <v>0</v>
          </cell>
          <cell r="Z267">
            <v>0</v>
          </cell>
          <cell r="AA267">
            <v>0</v>
          </cell>
          <cell r="AB267">
            <v>0</v>
          </cell>
          <cell r="AC267">
            <v>0</v>
          </cell>
        </row>
        <row r="268">
          <cell r="B268" t="str">
            <v>Sales per year end number of stores</v>
          </cell>
          <cell r="E268">
            <v>0.78999546928653186</v>
          </cell>
          <cell r="F268">
            <v>1.4028528513526566</v>
          </cell>
          <cell r="G268">
            <v>51.144019230769231</v>
          </cell>
          <cell r="H268">
            <v>59.29210344827586</v>
          </cell>
          <cell r="I268">
            <v>63.253970149253739</v>
          </cell>
          <cell r="J268">
            <v>65.477285714285713</v>
          </cell>
          <cell r="K268">
            <v>79.210975903614468</v>
          </cell>
          <cell r="L268">
            <v>117.24548863636363</v>
          </cell>
          <cell r="M268">
            <v>161.51335849056605</v>
          </cell>
          <cell r="N268">
            <v>200.44525663716811</v>
          </cell>
          <cell r="O268">
            <v>255.28137068965518</v>
          </cell>
          <cell r="P268">
            <v>345.86836363636365</v>
          </cell>
        </row>
        <row r="269">
          <cell r="B269" t="str">
            <v>Same Store growth</v>
          </cell>
          <cell r="D269">
            <v>743.82799999999997</v>
          </cell>
          <cell r="E269">
            <v>1631.9780000000001</v>
          </cell>
          <cell r="F269">
            <v>2029.498</v>
          </cell>
          <cell r="G269">
            <v>2659.489</v>
          </cell>
          <cell r="H269">
            <v>0.15931646241452579</v>
          </cell>
          <cell r="I269">
            <v>6.6819466177887588E-2</v>
          </cell>
          <cell r="J269">
            <v>3.5149027954859635E-2</v>
          </cell>
          <cell r="K269">
            <v>0.20974739620784799</v>
          </cell>
          <cell r="L269">
            <v>0.48016720282591052</v>
          </cell>
          <cell r="M269">
            <v>0.37756565620617621</v>
          </cell>
          <cell r="N269">
            <v>0.24104444679030101</v>
          </cell>
          <cell r="O269">
            <v>0.27357152258158712</v>
          </cell>
          <cell r="P269">
            <v>0.35485156124782335</v>
          </cell>
        </row>
        <row r="270">
          <cell r="B270" t="str">
            <v>Closing stock</v>
          </cell>
          <cell r="E270">
            <v>1.1940260382776664</v>
          </cell>
          <cell r="F270">
            <v>4.3476000000000001E-2</v>
          </cell>
          <cell r="G270">
            <v>3.5540000000000002E-2</v>
          </cell>
          <cell r="H270">
            <v>4.3249999999999997E-2</v>
          </cell>
          <cell r="I270">
            <v>8.6026000000000005E-2</v>
          </cell>
          <cell r="J270">
            <v>0.139877</v>
          </cell>
          <cell r="K270">
            <v>0.16372400000000001</v>
          </cell>
          <cell r="L270">
            <v>0.247109</v>
          </cell>
          <cell r="M270">
            <v>0.40777799999999997</v>
          </cell>
          <cell r="N270">
            <v>0.37563200000000002</v>
          </cell>
          <cell r="O270">
            <v>0.38199</v>
          </cell>
          <cell r="P270">
            <v>0.49646499999999999</v>
          </cell>
        </row>
        <row r="271">
          <cell r="B271" t="str">
            <v>Closing stock value</v>
          </cell>
          <cell r="F271">
            <v>201.887</v>
          </cell>
          <cell r="G271">
            <v>143.40299999999999</v>
          </cell>
          <cell r="H271">
            <v>259.39999999999998</v>
          </cell>
          <cell r="I271">
            <v>661.73299999999995</v>
          </cell>
          <cell r="J271">
            <v>1198.5</v>
          </cell>
          <cell r="K271">
            <v>1765.6869999999999</v>
          </cell>
          <cell r="L271">
            <v>3411.0830000000001</v>
          </cell>
          <cell r="M271">
            <v>6296.6350000000002</v>
          </cell>
          <cell r="N271">
            <v>7580.8739999999998</v>
          </cell>
          <cell r="O271">
            <v>8598.19</v>
          </cell>
          <cell r="P271">
            <v>12790.745999999999</v>
          </cell>
        </row>
        <row r="272">
          <cell r="B272" t="str">
            <v>Sales per year end number of stores</v>
          </cell>
          <cell r="F272">
            <v>2812.9533197594401</v>
          </cell>
          <cell r="G272">
            <v>4396.7507389944385</v>
          </cell>
          <cell r="H272">
            <v>2505.6956537578785</v>
          </cell>
          <cell r="I272">
            <v>3347.4159120923564</v>
          </cell>
          <cell r="J272">
            <v>10591.479970883545</v>
          </cell>
          <cell r="K272">
            <v>11529.759514293582</v>
          </cell>
          <cell r="L272">
            <v>14325.209200809171</v>
          </cell>
          <cell r="M272">
            <v>15032.281743070129</v>
          </cell>
          <cell r="N272">
            <v>16595.910208944373</v>
          </cell>
          <cell r="O272">
            <v>20829.84078303655</v>
          </cell>
          <cell r="P272">
            <v>26968.832203243473</v>
          </cell>
        </row>
        <row r="273">
          <cell r="B273" t="str">
            <v>Same Store growth</v>
          </cell>
          <cell r="H273">
            <v>0.15931646241452579</v>
          </cell>
          <cell r="I273">
            <v>6.6819466177887588E-2</v>
          </cell>
          <cell r="J273">
            <v>3.5149027954859635E-2</v>
          </cell>
          <cell r="K273">
            <v>0.20974739620784799</v>
          </cell>
          <cell r="L273">
            <v>0.48016720282591052</v>
          </cell>
          <cell r="M273">
            <v>0.37756565620617621</v>
          </cell>
          <cell r="N273">
            <v>0.24104444679030101</v>
          </cell>
          <cell r="O273">
            <v>0.29591488262687826</v>
          </cell>
          <cell r="P273">
            <v>0.34258781866756283</v>
          </cell>
        </row>
        <row r="274">
          <cell r="B274" t="str">
            <v>Gold Plus Number of stores</v>
          </cell>
          <cell r="F274">
            <v>4.3476000000000001E-2</v>
          </cell>
          <cell r="G274">
            <v>3.5540000000000002E-2</v>
          </cell>
          <cell r="H274">
            <v>4.3249999999999997E-2</v>
          </cell>
          <cell r="I274">
            <v>8.6026000000000005E-2</v>
          </cell>
          <cell r="J274">
            <v>0.139877</v>
          </cell>
          <cell r="K274">
            <v>0.16372400000000001</v>
          </cell>
          <cell r="L274">
            <v>10</v>
          </cell>
          <cell r="M274">
            <v>20</v>
          </cell>
          <cell r="N274">
            <v>30</v>
          </cell>
          <cell r="O274">
            <v>29</v>
          </cell>
          <cell r="P274">
            <v>29</v>
          </cell>
          <cell r="Q274">
            <v>32</v>
          </cell>
          <cell r="R274">
            <v>31</v>
          </cell>
          <cell r="S274">
            <v>33</v>
          </cell>
          <cell r="T274">
            <v>38</v>
          </cell>
          <cell r="U274">
            <v>42</v>
          </cell>
          <cell r="V274">
            <v>42</v>
          </cell>
        </row>
        <row r="275">
          <cell r="B275" t="str">
            <v>Revenue per store</v>
          </cell>
          <cell r="F275">
            <v>201.887</v>
          </cell>
          <cell r="G275">
            <v>143.40299999999999</v>
          </cell>
          <cell r="H275">
            <v>259.39999999999998</v>
          </cell>
          <cell r="I275">
            <v>661.73299999999995</v>
          </cell>
          <cell r="J275">
            <v>1198.5</v>
          </cell>
          <cell r="K275">
            <v>1765.6869999999999</v>
          </cell>
          <cell r="L275">
            <v>95</v>
          </cell>
          <cell r="M275">
            <v>100</v>
          </cell>
          <cell r="N275">
            <v>130</v>
          </cell>
          <cell r="O275">
            <v>164.06896551724137</v>
          </cell>
          <cell r="P275">
            <v>180.47586206896551</v>
          </cell>
          <cell r="Q275">
            <v>198.52344827586208</v>
          </cell>
          <cell r="R275">
            <v>178.67110344827589</v>
          </cell>
          <cell r="S275">
            <v>160.80399310344831</v>
          </cell>
          <cell r="T275">
            <v>160.80399310344831</v>
          </cell>
          <cell r="U275">
            <v>168.84419275862072</v>
          </cell>
          <cell r="V275">
            <v>177.28640239655178</v>
          </cell>
        </row>
        <row r="276">
          <cell r="B276" t="str">
            <v>Growth</v>
          </cell>
          <cell r="N276">
            <v>0.30000000000000004</v>
          </cell>
          <cell r="O276">
            <v>0.26206896551724124</v>
          </cell>
          <cell r="P276">
            <v>0.10000000000000009</v>
          </cell>
          <cell r="Q276">
            <v>0.1</v>
          </cell>
          <cell r="R276">
            <v>-0.1</v>
          </cell>
          <cell r="S276">
            <v>-0.1</v>
          </cell>
          <cell r="T276">
            <v>0</v>
          </cell>
          <cell r="U276">
            <v>0.05</v>
          </cell>
          <cell r="V276">
            <v>0.05</v>
          </cell>
        </row>
        <row r="277">
          <cell r="B277" t="str">
            <v>GP Revenues</v>
          </cell>
          <cell r="L277">
            <v>950</v>
          </cell>
          <cell r="M277">
            <v>2000</v>
          </cell>
          <cell r="N277">
            <v>3900</v>
          </cell>
          <cell r="O277">
            <v>4758</v>
          </cell>
          <cell r="P277">
            <v>5233.8</v>
          </cell>
          <cell r="Q277">
            <v>6352.7503448275866</v>
          </cell>
          <cell r="R277">
            <v>5538.8042068965524</v>
          </cell>
          <cell r="S277">
            <v>5306.531772413794</v>
          </cell>
          <cell r="T277">
            <v>6110.5517379310359</v>
          </cell>
          <cell r="U277">
            <v>7091.4560958620705</v>
          </cell>
          <cell r="V277">
            <v>7446.0289006551748</v>
          </cell>
        </row>
        <row r="278">
          <cell r="B278" t="str">
            <v>Growth</v>
          </cell>
          <cell r="L278">
            <v>10</v>
          </cell>
          <cell r="M278">
            <v>1.1052631578947367</v>
          </cell>
          <cell r="N278">
            <v>0.95</v>
          </cell>
          <cell r="O278">
            <v>0.21999999999999997</v>
          </cell>
          <cell r="P278">
            <v>0.1</v>
          </cell>
          <cell r="Q278">
            <v>0.21379310344827585</v>
          </cell>
          <cell r="R278">
            <v>-0.12812499999999993</v>
          </cell>
          <cell r="S278">
            <v>-4.1935483870967682E-2</v>
          </cell>
          <cell r="T278">
            <v>0.1515151515151516</v>
          </cell>
          <cell r="U278">
            <v>0.16052631578947363</v>
          </cell>
          <cell r="V278">
            <v>5.0000000000000044E-2</v>
          </cell>
        </row>
        <row r="279">
          <cell r="B279" t="str">
            <v>Revenue per store</v>
          </cell>
          <cell r="M279">
            <v>100</v>
          </cell>
          <cell r="N279">
            <v>130</v>
          </cell>
          <cell r="O279">
            <v>164.06896551724137</v>
          </cell>
          <cell r="P279">
            <v>180.47586206896551</v>
          </cell>
          <cell r="Q279">
            <v>225.59482758620689</v>
          </cell>
          <cell r="R279">
            <v>225.59482758620689</v>
          </cell>
          <cell r="S279">
            <v>236.87456896551726</v>
          </cell>
        </row>
        <row r="280">
          <cell r="B280" t="str">
            <v>Growth</v>
          </cell>
          <cell r="N280">
            <v>0.30000000000000004</v>
          </cell>
          <cell r="O280">
            <v>0.26206896551724124</v>
          </cell>
          <cell r="P280">
            <v>0.10000000000000009</v>
          </cell>
          <cell r="Q280">
            <v>0.25</v>
          </cell>
          <cell r="R280">
            <v>0</v>
          </cell>
          <cell r="S280">
            <v>0.05</v>
          </cell>
        </row>
        <row r="281">
          <cell r="B281" t="str">
            <v>GP Revenues</v>
          </cell>
          <cell r="L281">
            <v>950</v>
          </cell>
          <cell r="M281">
            <v>2000</v>
          </cell>
          <cell r="N281">
            <v>3900</v>
          </cell>
          <cell r="O281">
            <v>4758</v>
          </cell>
          <cell r="P281">
            <v>5233.8</v>
          </cell>
          <cell r="Q281">
            <v>7444.629310344827</v>
          </cell>
          <cell r="R281">
            <v>8121.4137931034484</v>
          </cell>
          <cell r="S281">
            <v>9474.9827586206902</v>
          </cell>
        </row>
        <row r="282">
          <cell r="B282" t="str">
            <v>Growth</v>
          </cell>
          <cell r="M282">
            <v>1.1052631578947367</v>
          </cell>
          <cell r="N282">
            <v>0.95</v>
          </cell>
          <cell r="O282">
            <v>0.21999999999999997</v>
          </cell>
          <cell r="P282">
            <v>0.1</v>
          </cell>
          <cell r="Q282">
            <v>0.42241379310344818</v>
          </cell>
          <cell r="R282">
            <v>9.090909090909105E-2</v>
          </cell>
          <cell r="S282">
            <v>0.16666666666666674</v>
          </cell>
        </row>
        <row r="289">
          <cell r="B289" t="str">
            <v>Tanishq</v>
          </cell>
          <cell r="K289">
            <v>6574.5110000000004</v>
          </cell>
          <cell r="L289">
            <v>9367.6029999999992</v>
          </cell>
          <cell r="M289">
            <v>15120.416000000001</v>
          </cell>
          <cell r="N289">
            <v>18750.313999999998</v>
          </cell>
          <cell r="O289">
            <v>24854.638999999999</v>
          </cell>
          <cell r="P289">
            <v>32946.279183395061</v>
          </cell>
          <cell r="Q289">
            <v>38876.609436406172</v>
          </cell>
          <cell r="R289">
            <v>45874.399134959283</v>
          </cell>
          <cell r="S289">
            <v>54131.790979251957</v>
          </cell>
        </row>
        <row r="290">
          <cell r="L290">
            <v>0.42483646312250434</v>
          </cell>
          <cell r="M290">
            <v>0.61411793390475689</v>
          </cell>
          <cell r="N290">
            <v>0.24006601405675587</v>
          </cell>
          <cell r="O290">
            <v>0.32555854797951667</v>
          </cell>
          <cell r="P290">
            <v>0.18</v>
          </cell>
          <cell r="Q290">
            <v>0.18</v>
          </cell>
          <cell r="R290">
            <v>0.18</v>
          </cell>
          <cell r="S290">
            <v>0.18</v>
          </cell>
        </row>
        <row r="291">
          <cell r="B291" t="str">
            <v>Coins</v>
          </cell>
          <cell r="K291">
            <v>1321.2449999999999</v>
          </cell>
          <cell r="L291">
            <v>2585.3850000000002</v>
          </cell>
          <cell r="M291">
            <v>3131.127</v>
          </cell>
          <cell r="N291">
            <v>4913.0439999999999</v>
          </cell>
          <cell r="O291">
            <v>5362.1</v>
          </cell>
          <cell r="P291">
            <v>6166.415</v>
          </cell>
          <cell r="Q291">
            <v>7091.3772499999995</v>
          </cell>
          <cell r="R291">
            <v>8155.0838374999985</v>
          </cell>
          <cell r="S291">
            <v>9378.3464131249984</v>
          </cell>
        </row>
        <row r="292">
          <cell r="L292">
            <v>0.51384971876030594</v>
          </cell>
          <cell r="M292">
            <v>0.52694397417616434</v>
          </cell>
          <cell r="N292">
            <v>0.29651273867639572</v>
          </cell>
          <cell r="O292">
            <v>0.27694213982647775</v>
          </cell>
          <cell r="P292">
            <v>0.15</v>
          </cell>
          <cell r="Q292">
            <v>0.15</v>
          </cell>
          <cell r="R292">
            <v>0.15</v>
          </cell>
          <cell r="S292">
            <v>0.15</v>
          </cell>
        </row>
        <row r="293">
          <cell r="B293" t="str">
            <v>Tanish + Coins</v>
          </cell>
          <cell r="K293">
            <v>7895.7560000000003</v>
          </cell>
          <cell r="L293">
            <v>11952.987999999999</v>
          </cell>
          <cell r="M293">
            <v>18251.543000000001</v>
          </cell>
          <cell r="N293">
            <v>23663.358</v>
          </cell>
          <cell r="O293">
            <v>30216.739000000001</v>
          </cell>
          <cell r="P293">
            <v>39112.694183395062</v>
          </cell>
          <cell r="Q293">
            <v>45967.98668640617</v>
          </cell>
          <cell r="R293">
            <v>54029.482972459286</v>
          </cell>
          <cell r="S293">
            <v>63510.137392376957</v>
          </cell>
        </row>
        <row r="294">
          <cell r="B294" t="str">
            <v>Gold Plus</v>
          </cell>
          <cell r="L294">
            <v>950</v>
          </cell>
          <cell r="M294">
            <v>2000</v>
          </cell>
          <cell r="N294">
            <v>3900</v>
          </cell>
          <cell r="O294">
            <v>4758</v>
          </cell>
          <cell r="P294">
            <v>5233.8</v>
          </cell>
          <cell r="Q294">
            <v>6352.7503448275866</v>
          </cell>
          <cell r="R294">
            <v>5538.8042068965524</v>
          </cell>
          <cell r="S294">
            <v>5306.531772413794</v>
          </cell>
        </row>
        <row r="295">
          <cell r="B295" t="str">
            <v>Coins</v>
          </cell>
          <cell r="K295">
            <v>1321.2449999999999</v>
          </cell>
          <cell r="L295">
            <v>2585.3850000000002</v>
          </cell>
          <cell r="M295">
            <v>3131.127</v>
          </cell>
          <cell r="N295">
            <v>4913.0439999999999</v>
          </cell>
          <cell r="O295">
            <v>5362.1</v>
          </cell>
          <cell r="P295">
            <v>6166.415</v>
          </cell>
          <cell r="Q295">
            <v>7091.3772499999995</v>
          </cell>
          <cell r="R295">
            <v>8155.0838374999985</v>
          </cell>
          <cell r="S295">
            <v>9378.3464131249984</v>
          </cell>
        </row>
        <row r="296">
          <cell r="B296" t="str">
            <v>Realisations for jewellery pieces produced &amp; sold</v>
          </cell>
          <cell r="D296">
            <v>4434.304654711942</v>
          </cell>
          <cell r="E296">
            <v>5435.1980443680668</v>
          </cell>
          <cell r="F296">
            <v>2812.9533197594401</v>
          </cell>
          <cell r="G296">
            <v>4396.7507389944385</v>
          </cell>
          <cell r="H296">
            <v>2505.6956537578785</v>
          </cell>
          <cell r="I296">
            <v>3347.4159120923564</v>
          </cell>
          <cell r="J296">
            <v>10591.479970883545</v>
          </cell>
          <cell r="K296">
            <v>11529.759514293582</v>
          </cell>
          <cell r="L296">
            <v>14325.209200809171</v>
          </cell>
          <cell r="M296">
            <v>15032.281743070129</v>
          </cell>
          <cell r="N296">
            <v>16595.910208944373</v>
          </cell>
          <cell r="O296">
            <v>20829.84078303655</v>
          </cell>
          <cell r="P296">
            <v>26968.832203243473</v>
          </cell>
          <cell r="Q296">
            <v>0.15</v>
          </cell>
          <cell r="R296">
            <v>0.15</v>
          </cell>
          <cell r="S296">
            <v>0.15</v>
          </cell>
        </row>
        <row r="297">
          <cell r="B297" t="str">
            <v>Growth</v>
          </cell>
          <cell r="E297">
            <v>0.22571597298633161</v>
          </cell>
          <cell r="F297">
            <v>-0.48245615030086852</v>
          </cell>
          <cell r="G297">
            <v>0.56303722074223495</v>
          </cell>
          <cell r="H297">
            <v>-0.43010286402295683</v>
          </cell>
          <cell r="I297">
            <v>0.33592278338836601</v>
          </cell>
          <cell r="J297">
            <v>2.1640764843778166</v>
          </cell>
          <cell r="K297">
            <v>8.8588143110255535E-2</v>
          </cell>
          <cell r="L297">
            <v>0.24245515988863731</v>
          </cell>
          <cell r="M297">
            <v>4.9358618945754662E-2</v>
          </cell>
          <cell r="N297">
            <v>0.10401803881803073</v>
          </cell>
          <cell r="O297">
            <v>0.25511891308078405</v>
          </cell>
          <cell r="P297">
            <v>0.29472099590921541</v>
          </cell>
          <cell r="Q297">
            <v>45967.98668640617</v>
          </cell>
          <cell r="R297">
            <v>54029.482972459286</v>
          </cell>
          <cell r="S297">
            <v>63510.137392376957</v>
          </cell>
        </row>
        <row r="298">
          <cell r="B298" t="str">
            <v>Revenue per store</v>
          </cell>
          <cell r="G298">
            <v>51.144019230769231</v>
          </cell>
          <cell r="H298">
            <v>59.29210344827586</v>
          </cell>
          <cell r="I298">
            <v>63.253970149253739</v>
          </cell>
          <cell r="J298">
            <v>65.477285714285713</v>
          </cell>
          <cell r="K298">
            <v>79.210975903614468</v>
          </cell>
          <cell r="L298">
            <v>117.24548863636363</v>
          </cell>
          <cell r="M298">
            <v>161.51335849056605</v>
          </cell>
          <cell r="N298">
            <v>200.44525663716811</v>
          </cell>
          <cell r="O298">
            <v>255.28137068965518</v>
          </cell>
          <cell r="P298">
            <v>345.86836363636365</v>
          </cell>
          <cell r="Q298">
            <v>7444.629310344827</v>
          </cell>
          <cell r="R298">
            <v>8121.4137931034484</v>
          </cell>
          <cell r="S298">
            <v>9474.9827586206902</v>
          </cell>
        </row>
        <row r="299">
          <cell r="B299" t="str">
            <v>Growth</v>
          </cell>
          <cell r="H299">
            <v>0.15931646241452579</v>
          </cell>
          <cell r="I299">
            <v>6.6819466177887588E-2</v>
          </cell>
          <cell r="J299">
            <v>3.5149027954859635E-2</v>
          </cell>
          <cell r="K299">
            <v>0.20974739620784799</v>
          </cell>
          <cell r="L299">
            <v>0.48016720282591052</v>
          </cell>
          <cell r="M299">
            <v>0.37756565620617621</v>
          </cell>
          <cell r="N299">
            <v>0.24104444679030101</v>
          </cell>
          <cell r="O299">
            <v>0.27357152258158712</v>
          </cell>
          <cell r="P299">
            <v>0.35485156124782335</v>
          </cell>
        </row>
        <row r="300">
          <cell r="B300" t="str">
            <v>Growth in number of stores</v>
          </cell>
          <cell r="D300">
            <v>4434.304654711942</v>
          </cell>
          <cell r="E300">
            <v>5435.1980443680668</v>
          </cell>
          <cell r="F300">
            <v>2812.9533197594401</v>
          </cell>
          <cell r="G300">
            <v>4396.7507389944385</v>
          </cell>
          <cell r="H300">
            <v>0.11538461538461542</v>
          </cell>
          <cell r="I300">
            <v>0.15517241379310343</v>
          </cell>
          <cell r="J300">
            <v>4.4776119402984982E-2</v>
          </cell>
          <cell r="K300">
            <v>0.18571428571428572</v>
          </cell>
          <cell r="L300">
            <v>6.024096385542177E-2</v>
          </cell>
          <cell r="M300">
            <v>0.20454545454545459</v>
          </cell>
          <cell r="N300">
            <v>6.60377358490567E-2</v>
          </cell>
          <cell r="O300">
            <v>2.6548672566371723E-2</v>
          </cell>
          <cell r="P300">
            <v>4.31034482758621E-2</v>
          </cell>
        </row>
        <row r="301">
          <cell r="B301" t="str">
            <v>Growth driven by store revenue growth</v>
          </cell>
          <cell r="E301">
            <v>0.22571597298633161</v>
          </cell>
          <cell r="F301">
            <v>-0.48245615030086852</v>
          </cell>
          <cell r="G301">
            <v>0.56303722074223495</v>
          </cell>
          <cell r="H301">
            <v>0.54358682218215182</v>
          </cell>
          <cell r="I301">
            <v>0.28756819600777517</v>
          </cell>
          <cell r="J301">
            <v>0.43128179081611917</v>
          </cell>
          <cell r="K301">
            <v>0.48282749757697485</v>
          </cell>
          <cell r="L301">
            <v>0.84338417458565851</v>
          </cell>
          <cell r="M301">
            <v>0.57264142747563562</v>
          </cell>
          <cell r="N301">
            <v>0.74626714697808549</v>
          </cell>
          <cell r="O301">
            <v>0.89000167155814192</v>
          </cell>
          <cell r="P301">
            <v>0.85868426669369169</v>
          </cell>
        </row>
        <row r="302">
          <cell r="B302" t="str">
            <v>Closing stock</v>
          </cell>
          <cell r="D302">
            <v>3.2045999999999998E-2</v>
          </cell>
          <cell r="E302">
            <v>2.5340000000000029E-2</v>
          </cell>
          <cell r="F302">
            <v>4.347600000000007E-2</v>
          </cell>
          <cell r="G302">
            <v>3.5540000000000127E-2</v>
          </cell>
          <cell r="H302">
            <v>5.5428000000000255E-2</v>
          </cell>
          <cell r="I302">
            <v>0.11063199999999999</v>
          </cell>
          <cell r="J302">
            <v>0.139877</v>
          </cell>
          <cell r="K302">
            <v>0.16372400000000001</v>
          </cell>
          <cell r="L302">
            <v>0.247109</v>
          </cell>
          <cell r="M302">
            <v>0.40777799999999997</v>
          </cell>
          <cell r="N302">
            <v>0.37563200000000002</v>
          </cell>
          <cell r="O302">
            <v>0.38199</v>
          </cell>
          <cell r="P302">
            <v>0.49646499999999999</v>
          </cell>
        </row>
        <row r="303">
          <cell r="B303" t="str">
            <v>Closing stock value</v>
          </cell>
          <cell r="D303">
            <v>197.83699999999999</v>
          </cell>
          <cell r="E303">
            <v>161.18900000000002</v>
          </cell>
          <cell r="F303">
            <v>201.887</v>
          </cell>
          <cell r="G303">
            <v>143.40299999999999</v>
          </cell>
          <cell r="H303">
            <v>268.39999999999998</v>
          </cell>
          <cell r="I303">
            <v>679.87</v>
          </cell>
          <cell r="J303">
            <v>1198.5</v>
          </cell>
          <cell r="K303">
            <v>1765.6869999999999</v>
          </cell>
          <cell r="L303">
            <v>3411.0830000000001</v>
          </cell>
          <cell r="M303">
            <v>6296.6350000000002</v>
          </cell>
          <cell r="N303">
            <v>7580.8739999999998</v>
          </cell>
          <cell r="O303">
            <v>8598.19</v>
          </cell>
          <cell r="P303">
            <v>12790.745999999999</v>
          </cell>
        </row>
        <row r="304">
          <cell r="B304" t="str">
            <v>Average cost of production (based on closing stock)</v>
          </cell>
          <cell r="D304">
            <v>6173.531798040317</v>
          </cell>
          <cell r="E304">
            <v>6361.0497237568998</v>
          </cell>
          <cell r="F304">
            <v>4643.6424694084017</v>
          </cell>
          <cell r="G304">
            <v>4034.9746764209194</v>
          </cell>
          <cell r="H304">
            <v>4842.3179620408227</v>
          </cell>
          <cell r="I304">
            <v>6145.3286571697163</v>
          </cell>
          <cell r="J304">
            <v>8568.2420984150358</v>
          </cell>
          <cell r="K304">
            <v>10784.533727492608</v>
          </cell>
          <cell r="L304">
            <v>13803.961005062543</v>
          </cell>
          <cell r="M304">
            <v>15441.330822163041</v>
          </cell>
          <cell r="N304">
            <v>20181.651190526896</v>
          </cell>
          <cell r="O304">
            <v>22508.940024607975</v>
          </cell>
          <cell r="P304">
            <v>25763.640941456095</v>
          </cell>
        </row>
        <row r="305">
          <cell r="B305" t="str">
            <v>Growth driven by store revenue growth</v>
          </cell>
          <cell r="H305">
            <v>0.54358682218215182</v>
          </cell>
          <cell r="I305">
            <v>0.28756819600777517</v>
          </cell>
          <cell r="J305">
            <v>0.43128179081611917</v>
          </cell>
          <cell r="K305">
            <v>0.48282749757697485</v>
          </cell>
          <cell r="L305">
            <v>0.84338417458565851</v>
          </cell>
          <cell r="M305">
            <v>0.57264142747563562</v>
          </cell>
          <cell r="N305">
            <v>0.74626714697808549</v>
          </cell>
          <cell r="O305">
            <v>0.96269062544077422</v>
          </cell>
          <cell r="P305">
            <v>0.82900796269936672</v>
          </cell>
        </row>
        <row r="306">
          <cell r="B306" t="str">
            <v>Closing stock</v>
          </cell>
          <cell r="D306">
            <v>3.2045999999999998E-2</v>
          </cell>
          <cell r="E306">
            <v>2.5340000000000029E-2</v>
          </cell>
          <cell r="F306">
            <v>4.347600000000007E-2</v>
          </cell>
          <cell r="G306">
            <v>3.5540000000000127E-2</v>
          </cell>
          <cell r="H306">
            <v>5.5428000000000255E-2</v>
          </cell>
          <cell r="I306">
            <v>0.11063199999999999</v>
          </cell>
          <cell r="J306">
            <v>0.139877</v>
          </cell>
          <cell r="K306">
            <v>0.16372400000000001</v>
          </cell>
          <cell r="L306">
            <v>0.247109</v>
          </cell>
          <cell r="M306">
            <v>0.40777799999999997</v>
          </cell>
          <cell r="N306">
            <v>0.37563200000000002</v>
          </cell>
          <cell r="O306">
            <v>0.38199</v>
          </cell>
          <cell r="P306">
            <v>0.49646499999999999</v>
          </cell>
        </row>
        <row r="307">
          <cell r="B307" t="str">
            <v>Coins</v>
          </cell>
          <cell r="D307">
            <v>197.83699999999999</v>
          </cell>
          <cell r="E307">
            <v>161.18900000000002</v>
          </cell>
          <cell r="F307">
            <v>201.887</v>
          </cell>
          <cell r="G307">
            <v>143.40299999999999</v>
          </cell>
          <cell r="H307">
            <v>268.39999999999998</v>
          </cell>
          <cell r="I307">
            <v>679.87</v>
          </cell>
          <cell r="J307">
            <v>1198.5</v>
          </cell>
          <cell r="K307">
            <v>1765.6869999999999</v>
          </cell>
          <cell r="L307">
            <v>3411.0830000000001</v>
          </cell>
          <cell r="M307">
            <v>6296.6350000000002</v>
          </cell>
          <cell r="N307">
            <v>7580.8739999999998</v>
          </cell>
          <cell r="O307">
            <v>8598.19</v>
          </cell>
          <cell r="P307">
            <v>12790.745999999999</v>
          </cell>
        </row>
        <row r="308">
          <cell r="B308" t="str">
            <v xml:space="preserve">Production  </v>
          </cell>
          <cell r="D308">
            <v>6173.531798040317</v>
          </cell>
          <cell r="E308">
            <v>6361.0497237568998</v>
          </cell>
          <cell r="F308">
            <v>4643.6424694084017</v>
          </cell>
          <cell r="G308">
            <v>4034.9746764209194</v>
          </cell>
          <cell r="H308">
            <v>4842.3179620408227</v>
          </cell>
          <cell r="I308">
            <v>6145.3286571697163</v>
          </cell>
          <cell r="J308">
            <v>0.52443399999999996</v>
          </cell>
          <cell r="K308">
            <v>1.4180790000000001</v>
          </cell>
          <cell r="L308">
            <v>1.937452</v>
          </cell>
          <cell r="M308">
            <v>1.0222439999999999</v>
          </cell>
          <cell r="N308">
            <v>0.81716200000000005</v>
          </cell>
          <cell r="O308">
            <v>0.64041099999999995</v>
          </cell>
          <cell r="P308">
            <v>0.75438400000000005</v>
          </cell>
        </row>
        <row r="309">
          <cell r="B309" t="str">
            <v xml:space="preserve">Sales Volume  </v>
          </cell>
          <cell r="J309">
            <v>0.51214300000000001</v>
          </cell>
          <cell r="K309">
            <v>1.426542</v>
          </cell>
          <cell r="L309">
            <v>1.924852</v>
          </cell>
          <cell r="M309">
            <v>1.0166740000000001</v>
          </cell>
          <cell r="N309">
            <v>0.771953</v>
          </cell>
          <cell r="O309">
            <v>0.66974599999999995</v>
          </cell>
          <cell r="P309">
            <v>0.72155999999999998</v>
          </cell>
        </row>
        <row r="310">
          <cell r="B310" t="str">
            <v>Growth in Volumes</v>
          </cell>
          <cell r="K310">
            <v>1.7854368799339246</v>
          </cell>
          <cell r="L310">
            <v>0.34931323438076123</v>
          </cell>
          <cell r="M310">
            <v>-0.47181705398648832</v>
          </cell>
          <cell r="N310">
            <v>-0.24070744407745259</v>
          </cell>
          <cell r="O310">
            <v>-0.13240054770173837</v>
          </cell>
          <cell r="P310">
            <v>7.7363657267083497E-2</v>
          </cell>
        </row>
        <row r="311">
          <cell r="B311" t="str">
            <v>Volumes per store</v>
          </cell>
          <cell r="J311">
            <v>7316.3285714285712</v>
          </cell>
          <cell r="K311">
            <v>17187.253012048193</v>
          </cell>
          <cell r="L311">
            <v>21873.31818181818</v>
          </cell>
          <cell r="M311">
            <v>9591.2641509433979</v>
          </cell>
          <cell r="N311">
            <v>6831.4424778761058</v>
          </cell>
          <cell r="O311">
            <v>5773.6724137931024</v>
          </cell>
          <cell r="P311">
            <v>5963.3057851239673</v>
          </cell>
        </row>
        <row r="312">
          <cell r="B312" t="str">
            <v>Growth</v>
          </cell>
          <cell r="J312">
            <v>0.52443399999999996</v>
          </cell>
          <cell r="K312">
            <v>1.3491636336792139</v>
          </cell>
          <cell r="L312">
            <v>0.27264770970003616</v>
          </cell>
          <cell r="M312">
            <v>-0.56150849764916</v>
          </cell>
          <cell r="N312">
            <v>-0.28774326612575207</v>
          </cell>
          <cell r="O312">
            <v>-0.15483846457152106</v>
          </cell>
          <cell r="P312">
            <v>3.2844497875881729E-2</v>
          </cell>
        </row>
        <row r="313">
          <cell r="B313" t="str">
            <v>Sales Value</v>
          </cell>
          <cell r="J313">
            <v>731.36699999999996</v>
          </cell>
          <cell r="K313">
            <v>1321.2449999999999</v>
          </cell>
          <cell r="L313">
            <v>2585.3850000000002</v>
          </cell>
          <cell r="M313">
            <v>3131.127</v>
          </cell>
          <cell r="N313">
            <v>4913.0439999999999</v>
          </cell>
          <cell r="O313">
            <v>5362.1</v>
          </cell>
          <cell r="P313">
            <v>7811.741</v>
          </cell>
        </row>
        <row r="314">
          <cell r="B314" t="str">
            <v>Growth in sales</v>
          </cell>
          <cell r="K314">
            <v>0.80654172255516032</v>
          </cell>
          <cell r="L314">
            <v>0.95677940124655181</v>
          </cell>
          <cell r="M314">
            <v>0.21108732355142457</v>
          </cell>
          <cell r="N314">
            <v>0.5690976443944944</v>
          </cell>
          <cell r="O314">
            <v>9.140076905478578E-2</v>
          </cell>
          <cell r="P314">
            <v>0.45684358740045861</v>
          </cell>
        </row>
        <row r="315">
          <cell r="B315" t="str">
            <v>Unit value</v>
          </cell>
          <cell r="J315">
            <v>1428.0523213243175</v>
          </cell>
          <cell r="K315">
            <v>926.18724159541034</v>
          </cell>
          <cell r="L315">
            <v>1343.1604092158775</v>
          </cell>
          <cell r="M315">
            <v>3079.77483441103</v>
          </cell>
          <cell r="N315">
            <v>6364.4341041488278</v>
          </cell>
          <cell r="O315">
            <v>8006.1695030653427</v>
          </cell>
          <cell r="P315">
            <v>10826.183546759799</v>
          </cell>
        </row>
        <row r="316">
          <cell r="B316" t="str">
            <v>Growth in realisations</v>
          </cell>
          <cell r="K316">
            <v>-0.3514332578959698</v>
          </cell>
          <cell r="L316">
            <v>0.45020396405181207</v>
          </cell>
          <cell r="M316">
            <v>1.2929315168014588</v>
          </cell>
          <cell r="N316">
            <v>1.0665257839753566</v>
          </cell>
          <cell r="O316">
            <v>0.25795465426318187</v>
          </cell>
          <cell r="P316">
            <v>0.35223011986128339</v>
          </cell>
        </row>
        <row r="317">
          <cell r="B317" t="str">
            <v>Closing stock</v>
          </cell>
          <cell r="H317">
            <v>1.2178E-2</v>
          </cell>
          <cell r="I317">
            <v>2.4605999999999999E-2</v>
          </cell>
          <cell r="J317">
            <v>3.6896999999999999E-2</v>
          </cell>
          <cell r="K317">
            <v>2.8434000000000001E-2</v>
          </cell>
          <cell r="L317">
            <v>4.1034000000000001E-2</v>
          </cell>
          <cell r="M317">
            <v>4.6604E-2</v>
          </cell>
          <cell r="N317">
            <v>9.1813000000000006E-2</v>
          </cell>
          <cell r="O317">
            <v>6.2477999999999999E-2</v>
          </cell>
          <cell r="P317">
            <v>9.5301999999999998E-2</v>
          </cell>
        </row>
        <row r="318">
          <cell r="B318" t="str">
            <v>Closing stock value</v>
          </cell>
          <cell r="H318">
            <v>8.9890000000000008</v>
          </cell>
          <cell r="I318">
            <v>18.137</v>
          </cell>
          <cell r="J318">
            <v>44.323999999999998</v>
          </cell>
          <cell r="K318">
            <v>100.04900000000001</v>
          </cell>
          <cell r="L318">
            <v>199.494</v>
          </cell>
          <cell r="M318">
            <v>209.01</v>
          </cell>
          <cell r="N318">
            <v>184.345</v>
          </cell>
          <cell r="O318">
            <v>290.63299999999998</v>
          </cell>
          <cell r="P318">
            <v>479.01400000000001</v>
          </cell>
        </row>
        <row r="319">
          <cell r="B319" t="str">
            <v>Average cost of production (based on closing stock)</v>
          </cell>
          <cell r="J319">
            <v>1201.2900777841016</v>
          </cell>
          <cell r="K319">
            <v>3518.6396567489628</v>
          </cell>
          <cell r="L319">
            <v>4861.6756835794704</v>
          </cell>
          <cell r="M319">
            <v>4484.8081709724484</v>
          </cell>
          <cell r="N319">
            <v>2007.8311350244517</v>
          </cell>
          <cell r="O319">
            <v>4651.765421428343</v>
          </cell>
          <cell r="P319">
            <v>5026.2743698977984</v>
          </cell>
        </row>
        <row r="320">
          <cell r="B320" t="str">
            <v>Per coin rev</v>
          </cell>
          <cell r="J320">
            <v>1428.0523213243175</v>
          </cell>
          <cell r="K320">
            <v>926.18724159541034</v>
          </cell>
          <cell r="L320">
            <v>1343.1604092158775</v>
          </cell>
          <cell r="M320">
            <v>3079.77483441103</v>
          </cell>
          <cell r="N320">
            <v>6364.4341041488278</v>
          </cell>
          <cell r="O320">
            <v>8006.1695030653427</v>
          </cell>
          <cell r="P320">
            <v>10826.183546759799</v>
          </cell>
        </row>
        <row r="321">
          <cell r="B321" t="str">
            <v>Closing stock</v>
          </cell>
          <cell r="H321">
            <v>1.2178E-2</v>
          </cell>
          <cell r="I321">
            <v>2.4605999999999999E-2</v>
          </cell>
          <cell r="J321">
            <v>3.6896999999999999E-2</v>
          </cell>
          <cell r="K321">
            <v>2.8434000000000001E-2</v>
          </cell>
          <cell r="L321">
            <v>4.1034000000000001E-2</v>
          </cell>
          <cell r="M321">
            <v>4.6604E-2</v>
          </cell>
          <cell r="N321">
            <v>9.1813000000000006E-2</v>
          </cell>
          <cell r="O321">
            <v>6.2477999999999999E-2</v>
          </cell>
          <cell r="P321">
            <v>9.5301999999999998E-2</v>
          </cell>
        </row>
        <row r="322">
          <cell r="B322" t="str">
            <v>Total jewellery plus Coin sales</v>
          </cell>
          <cell r="D322">
            <v>743.82799999999997</v>
          </cell>
          <cell r="E322">
            <v>1631.9780000000001</v>
          </cell>
          <cell r="F322">
            <v>2029.498</v>
          </cell>
          <cell r="G322">
            <v>2659.489</v>
          </cell>
          <cell r="H322">
            <v>3438.942</v>
          </cell>
          <cell r="I322">
            <v>4238.0160000000005</v>
          </cell>
          <cell r="J322">
            <v>5314.777</v>
          </cell>
          <cell r="K322">
            <v>7895.7560000000003</v>
          </cell>
          <cell r="L322">
            <v>12902.987999999999</v>
          </cell>
          <cell r="M322">
            <v>20251.543000000001</v>
          </cell>
          <cell r="N322">
            <v>27563.358</v>
          </cell>
          <cell r="O322">
            <v>34974.739000000001</v>
          </cell>
          <cell r="P322">
            <v>50272.3</v>
          </cell>
          <cell r="Q322">
            <v>69898.171000000002</v>
          </cell>
          <cell r="R322">
            <v>80323.637000000002</v>
          </cell>
          <cell r="S322">
            <v>86274.228000000003</v>
          </cell>
          <cell r="T322">
            <v>99832.446798106437</v>
          </cell>
          <cell r="U322">
            <v>112711.71568877567</v>
          </cell>
          <cell r="V322">
            <v>131198.17577120342</v>
          </cell>
        </row>
        <row r="323">
          <cell r="B323" t="str">
            <v>Estimated Gold Plus sales</v>
          </cell>
          <cell r="J323">
            <v>1201.2900777841016</v>
          </cell>
          <cell r="K323">
            <v>3518.6396567489628</v>
          </cell>
          <cell r="L323">
            <v>950</v>
          </cell>
          <cell r="M323">
            <v>2000</v>
          </cell>
          <cell r="N323">
            <v>3900</v>
          </cell>
          <cell r="O323">
            <v>4758</v>
          </cell>
          <cell r="P323">
            <v>5233.8</v>
          </cell>
          <cell r="Q323">
            <v>6352.7503448275866</v>
          </cell>
          <cell r="R323">
            <v>5538.8042068965524</v>
          </cell>
          <cell r="S323">
            <v>5306.531772413794</v>
          </cell>
          <cell r="T323">
            <v>6110.5517379310359</v>
          </cell>
          <cell r="U323">
            <v>7091.4560958620705</v>
          </cell>
          <cell r="V323">
            <v>7446.0289006551748</v>
          </cell>
        </row>
        <row r="324">
          <cell r="B324" t="str">
            <v>Implied Tanishq sales</v>
          </cell>
          <cell r="D324">
            <v>743.82799999999997</v>
          </cell>
          <cell r="E324">
            <v>1631.9780000000001</v>
          </cell>
          <cell r="F324">
            <v>2029.498</v>
          </cell>
          <cell r="G324">
            <v>2659.489</v>
          </cell>
          <cell r="H324">
            <v>3438.942</v>
          </cell>
          <cell r="I324">
            <v>4238.0160000000005</v>
          </cell>
          <cell r="J324">
            <v>5314.777</v>
          </cell>
          <cell r="K324">
            <v>7895.7560000000003</v>
          </cell>
          <cell r="L324">
            <v>11952.987999999999</v>
          </cell>
          <cell r="M324">
            <v>18251.543000000001</v>
          </cell>
          <cell r="N324">
            <v>23663.358</v>
          </cell>
          <cell r="O324">
            <v>30216.739000000001</v>
          </cell>
          <cell r="P324">
            <v>45038.5</v>
          </cell>
          <cell r="Q324">
            <v>63545.420655172413</v>
          </cell>
          <cell r="R324">
            <v>74784.832793103444</v>
          </cell>
          <cell r="S324">
            <v>80967.696227586202</v>
          </cell>
          <cell r="T324">
            <v>93721.895060175404</v>
          </cell>
          <cell r="U324">
            <v>105620.2595929136</v>
          </cell>
          <cell r="V324">
            <v>123752.14687054824</v>
          </cell>
        </row>
        <row r="325">
          <cell r="B325" t="str">
            <v>Growth</v>
          </cell>
          <cell r="E325">
            <v>1.1940260382776664</v>
          </cell>
          <cell r="F325">
            <v>0.24358171494958869</v>
          </cell>
          <cell r="G325">
            <v>0.31041715734629949</v>
          </cell>
          <cell r="H325">
            <v>0.29308374653927882</v>
          </cell>
          <cell r="I325">
            <v>0.23236041782618044</v>
          </cell>
          <cell r="J325">
            <v>0.2540719525362809</v>
          </cell>
          <cell r="K325">
            <v>0.48562319736086779</v>
          </cell>
          <cell r="L325">
            <v>0.51384971876030594</v>
          </cell>
          <cell r="M325">
            <v>0.52694397417616434</v>
          </cell>
          <cell r="N325">
            <v>0.29651273867639572</v>
          </cell>
          <cell r="O325">
            <v>0.27694213982647775</v>
          </cell>
          <cell r="P325">
            <v>0.49051490963336564</v>
          </cell>
          <cell r="Q325">
            <v>0.41091334425374759</v>
          </cell>
          <cell r="R325">
            <v>0.17687210222309191</v>
          </cell>
          <cell r="S325">
            <v>8.2675366161317765E-2</v>
          </cell>
          <cell r="T325">
            <v>0.15752206653798506</v>
          </cell>
          <cell r="U325">
            <v>0.12695394736842114</v>
          </cell>
          <cell r="V325">
            <v>0.17167054263565884</v>
          </cell>
        </row>
        <row r="326">
          <cell r="B326" t="str">
            <v>Number of Tanishq Stores</v>
          </cell>
          <cell r="D326">
            <v>0</v>
          </cell>
          <cell r="E326">
            <v>0</v>
          </cell>
          <cell r="F326">
            <v>0</v>
          </cell>
          <cell r="G326">
            <v>52</v>
          </cell>
          <cell r="H326">
            <v>58</v>
          </cell>
          <cell r="I326">
            <v>67</v>
          </cell>
          <cell r="J326">
            <v>70</v>
          </cell>
          <cell r="K326">
            <v>83</v>
          </cell>
          <cell r="L326">
            <v>88</v>
          </cell>
          <cell r="M326">
            <v>106</v>
          </cell>
          <cell r="N326">
            <v>113</v>
          </cell>
          <cell r="O326">
            <v>116</v>
          </cell>
          <cell r="P326">
            <v>121</v>
          </cell>
          <cell r="Q326">
            <v>130</v>
          </cell>
          <cell r="R326">
            <v>148</v>
          </cell>
          <cell r="S326">
            <v>165</v>
          </cell>
          <cell r="T326">
            <v>195</v>
          </cell>
          <cell r="U326">
            <v>221</v>
          </cell>
          <cell r="V326">
            <v>244</v>
          </cell>
        </row>
        <row r="327">
          <cell r="B327" t="str">
            <v>Addition to Stores</v>
          </cell>
          <cell r="L327">
            <v>950</v>
          </cell>
          <cell r="M327">
            <v>2000</v>
          </cell>
          <cell r="N327">
            <v>3900</v>
          </cell>
          <cell r="O327">
            <v>4758</v>
          </cell>
          <cell r="P327">
            <v>5233.8</v>
          </cell>
          <cell r="Q327">
            <v>9</v>
          </cell>
          <cell r="R327">
            <v>18</v>
          </cell>
          <cell r="S327">
            <v>17</v>
          </cell>
          <cell r="T327">
            <v>30</v>
          </cell>
          <cell r="U327">
            <v>26</v>
          </cell>
          <cell r="V327">
            <v>23</v>
          </cell>
        </row>
        <row r="328">
          <cell r="B328" t="str">
            <v>Implied Tanishq sales</v>
          </cell>
          <cell r="D328">
            <v>743.82799999999997</v>
          </cell>
          <cell r="E328">
            <v>1631.9780000000001</v>
          </cell>
          <cell r="F328">
            <v>2029.498</v>
          </cell>
          <cell r="G328">
            <v>2659.489</v>
          </cell>
          <cell r="H328">
            <v>3438.942</v>
          </cell>
          <cell r="I328">
            <v>4238.0160000000005</v>
          </cell>
          <cell r="J328">
            <v>5314.777</v>
          </cell>
          <cell r="K328">
            <v>7895.7560000000003</v>
          </cell>
          <cell r="L328">
            <v>11952.987999999999</v>
          </cell>
          <cell r="M328">
            <v>18251.543000000001</v>
          </cell>
          <cell r="N328">
            <v>23663.358</v>
          </cell>
          <cell r="O328">
            <v>30216.739000000001</v>
          </cell>
          <cell r="P328">
            <v>45038.5</v>
          </cell>
          <cell r="Q328">
            <v>65868.806250000009</v>
          </cell>
          <cell r="R328">
            <v>79447.914000000019</v>
          </cell>
          <cell r="S328">
            <v>93635.041500000021</v>
          </cell>
        </row>
        <row r="329">
          <cell r="B329" t="str">
            <v>Implied Tanishq sales per store</v>
          </cell>
          <cell r="E329">
            <v>1.1940260382776664</v>
          </cell>
          <cell r="F329">
            <v>0.24358171494958869</v>
          </cell>
          <cell r="G329">
            <v>51.144019230769231</v>
          </cell>
          <cell r="H329">
            <v>59.29210344827586</v>
          </cell>
          <cell r="I329">
            <v>63.253970149253739</v>
          </cell>
          <cell r="J329">
            <v>75.92538571428571</v>
          </cell>
          <cell r="K329">
            <v>95.129590361445793</v>
          </cell>
          <cell r="L329">
            <v>135.82940909090908</v>
          </cell>
          <cell r="M329">
            <v>172.18436792452832</v>
          </cell>
          <cell r="N329">
            <v>209.41024778761061</v>
          </cell>
          <cell r="O329">
            <v>260.48912931034482</v>
          </cell>
          <cell r="P329">
            <v>372.21900826446279</v>
          </cell>
          <cell r="Q329">
            <v>488.81092811671084</v>
          </cell>
          <cell r="R329">
            <v>505.30292427772599</v>
          </cell>
          <cell r="S329">
            <v>490.71331047021943</v>
          </cell>
          <cell r="T329">
            <v>480.62510287269436</v>
          </cell>
          <cell r="U329">
            <v>477.91972666476744</v>
          </cell>
          <cell r="V329">
            <v>507.18092979732887</v>
          </cell>
        </row>
        <row r="330">
          <cell r="B330" t="str">
            <v>Growth in revenue per store for Tanishq</v>
          </cell>
          <cell r="D330">
            <v>0</v>
          </cell>
          <cell r="E330">
            <v>0</v>
          </cell>
          <cell r="F330">
            <v>0</v>
          </cell>
          <cell r="G330">
            <v>52</v>
          </cell>
          <cell r="H330">
            <v>0.15931646241452579</v>
          </cell>
          <cell r="I330">
            <v>6.6819466177887588E-2</v>
          </cell>
          <cell r="J330">
            <v>0.20032601171329745</v>
          </cell>
          <cell r="K330">
            <v>0.25293522668988855</v>
          </cell>
          <cell r="L330">
            <v>0.42783553019437948</v>
          </cell>
          <cell r="M330">
            <v>0.26765160120285336</v>
          </cell>
          <cell r="N330">
            <v>0.21619779026281361</v>
          </cell>
          <cell r="O330">
            <v>0.24391777414131011</v>
          </cell>
          <cell r="P330">
            <v>0.42892338444190425</v>
          </cell>
          <cell r="Q330">
            <v>0.3132347281131036</v>
          </cell>
          <cell r="R330">
            <v>3.3739008709472662E-2</v>
          </cell>
          <cell r="S330">
            <v>-2.8873004897727039E-2</v>
          </cell>
          <cell r="T330">
            <v>-2.05582513909357E-2</v>
          </cell>
          <cell r="U330">
            <v>-5.6288699690401067E-3</v>
          </cell>
          <cell r="V330">
            <v>6.1226188206887855E-2</v>
          </cell>
        </row>
        <row r="331">
          <cell r="B331" t="str">
            <v>Implied Tanishq sales per store</v>
          </cell>
          <cell r="G331">
            <v>51.144019230769231</v>
          </cell>
          <cell r="H331">
            <v>59.29210344827586</v>
          </cell>
          <cell r="I331">
            <v>63.253970149253739</v>
          </cell>
          <cell r="J331">
            <v>75.92538571428571</v>
          </cell>
          <cell r="K331">
            <v>95.129590361445793</v>
          </cell>
          <cell r="L331">
            <v>135.82940909090908</v>
          </cell>
          <cell r="M331">
            <v>172.18436792452832</v>
          </cell>
          <cell r="N331">
            <v>209.41024778761061</v>
          </cell>
          <cell r="O331">
            <v>265.05911403508776</v>
          </cell>
          <cell r="P331">
            <v>375.32083333333333</v>
          </cell>
          <cell r="Q331">
            <v>506.68312500000002</v>
          </cell>
          <cell r="R331">
            <v>567.4851000000001</v>
          </cell>
          <cell r="S331">
            <v>624.23361000000011</v>
          </cell>
        </row>
        <row r="332">
          <cell r="B332" t="str">
            <v>Growth in revenue per store for Tanishq</v>
          </cell>
          <cell r="H332">
            <v>0.15931646241452579</v>
          </cell>
          <cell r="I332">
            <v>6.6819466177887588E-2</v>
          </cell>
          <cell r="J332">
            <v>0.20032601171329745</v>
          </cell>
          <cell r="K332">
            <v>0.25293522668988855</v>
          </cell>
          <cell r="L332">
            <v>0.42783553019437948</v>
          </cell>
          <cell r="M332">
            <v>0.26765160120285336</v>
          </cell>
          <cell r="N332">
            <v>0.21619779026281361</v>
          </cell>
          <cell r="O332">
            <v>0.26574089298589487</v>
          </cell>
          <cell r="P332">
            <v>0.41598916415169729</v>
          </cell>
          <cell r="Q332">
            <v>0.35</v>
          </cell>
          <cell r="R332">
            <v>0.12</v>
          </cell>
          <cell r="S332">
            <v>0.1</v>
          </cell>
        </row>
        <row r="333">
          <cell r="B333" t="str">
            <v>Square Feet - Tanishq Stores</v>
          </cell>
          <cell r="P333">
            <v>0.28100000000000003</v>
          </cell>
          <cell r="Q333">
            <v>0.38300000000000001</v>
          </cell>
          <cell r="R333">
            <v>0.52096900000000002</v>
          </cell>
          <cell r="S333">
            <v>0.63900000000000001</v>
          </cell>
          <cell r="T333">
            <v>0.72899999999999998</v>
          </cell>
          <cell r="U333">
            <v>0.81899999999999995</v>
          </cell>
          <cell r="V333">
            <v>0.91899999999999993</v>
          </cell>
        </row>
        <row r="334">
          <cell r="A334" t="str">
            <v>PED</v>
          </cell>
          <cell r="B334" t="str">
            <v>Growth YoY</v>
          </cell>
          <cell r="Q334">
            <v>0.36298932384341631</v>
          </cell>
          <cell r="R334">
            <v>0.3602323759791124</v>
          </cell>
          <cell r="S334">
            <v>0.22656050551952234</v>
          </cell>
          <cell r="T334">
            <v>0.14084507042253525</v>
          </cell>
          <cell r="U334">
            <v>0.12345679012345667</v>
          </cell>
          <cell r="V334">
            <v>0.12210012210012211</v>
          </cell>
        </row>
        <row r="335">
          <cell r="B335" t="str">
            <v xml:space="preserve">Average Store Size </v>
          </cell>
          <cell r="Q335">
            <v>2946.1538461538462</v>
          </cell>
          <cell r="R335">
            <v>3520.0608108108108</v>
          </cell>
          <cell r="S335">
            <v>3872.7272727272725</v>
          </cell>
          <cell r="T335">
            <v>3738.4615384615386</v>
          </cell>
          <cell r="U335">
            <v>3705.8823529411766</v>
          </cell>
          <cell r="V335">
            <v>3766.3934426229503</v>
          </cell>
        </row>
        <row r="336">
          <cell r="B336" t="str">
            <v>Growth YoY</v>
          </cell>
          <cell r="F336">
            <v>0</v>
          </cell>
          <cell r="G336">
            <v>0</v>
          </cell>
          <cell r="H336">
            <v>14</v>
          </cell>
          <cell r="I336">
            <v>20</v>
          </cell>
          <cell r="J336">
            <v>42</v>
          </cell>
          <cell r="K336">
            <v>34</v>
          </cell>
          <cell r="L336">
            <v>34</v>
          </cell>
          <cell r="M336">
            <v>37</v>
          </cell>
          <cell r="N336">
            <v>115</v>
          </cell>
          <cell r="O336">
            <v>60</v>
          </cell>
          <cell r="P336">
            <v>106</v>
          </cell>
          <cell r="R336">
            <v>0.19479870863030135</v>
          </cell>
          <cell r="S336">
            <v>0.10018760495084411</v>
          </cell>
          <cell r="T336">
            <v>-3.4669555796316254E-2</v>
          </cell>
          <cell r="U336">
            <v>-8.7145969498910736E-3</v>
          </cell>
          <cell r="V336">
            <v>1.6328389279208766E-2</v>
          </cell>
        </row>
        <row r="337">
          <cell r="B337" t="str">
            <v>capitalized</v>
          </cell>
          <cell r="F337">
            <v>0</v>
          </cell>
          <cell r="G337">
            <v>0</v>
          </cell>
          <cell r="H337">
            <v>13</v>
          </cell>
          <cell r="I337">
            <v>16</v>
          </cell>
          <cell r="J337">
            <v>22</v>
          </cell>
          <cell r="K337">
            <v>16</v>
          </cell>
          <cell r="L337">
            <v>7</v>
          </cell>
          <cell r="M337">
            <v>2</v>
          </cell>
          <cell r="N337">
            <v>1</v>
          </cell>
          <cell r="O337">
            <v>1</v>
          </cell>
          <cell r="P337">
            <v>1</v>
          </cell>
        </row>
        <row r="338">
          <cell r="B338" t="str">
            <v>Total Space Addition</v>
          </cell>
          <cell r="F338">
            <v>0</v>
          </cell>
          <cell r="G338">
            <v>0</v>
          </cell>
          <cell r="H338">
            <v>1</v>
          </cell>
          <cell r="I338">
            <v>4</v>
          </cell>
          <cell r="J338">
            <v>19</v>
          </cell>
          <cell r="K338">
            <v>19</v>
          </cell>
          <cell r="L338">
            <v>26</v>
          </cell>
          <cell r="M338">
            <v>36</v>
          </cell>
          <cell r="N338">
            <v>114</v>
          </cell>
          <cell r="O338">
            <v>59</v>
          </cell>
          <cell r="P338">
            <v>105</v>
          </cell>
          <cell r="Q338">
            <v>0.10199999999999998</v>
          </cell>
          <cell r="R338">
            <v>0.13796900000000001</v>
          </cell>
          <cell r="S338">
            <v>0.118031</v>
          </cell>
          <cell r="T338">
            <v>0.09</v>
          </cell>
          <cell r="U338">
            <v>0.09</v>
          </cell>
          <cell r="V338">
            <v>0.1</v>
          </cell>
        </row>
        <row r="339">
          <cell r="B339" t="str">
            <v>Average Store Size added</v>
          </cell>
          <cell r="Q339">
            <v>11333.333333333332</v>
          </cell>
          <cell r="R339">
            <v>7664.9444444444443</v>
          </cell>
          <cell r="S339">
            <v>6943</v>
          </cell>
          <cell r="T339">
            <v>3000</v>
          </cell>
          <cell r="U339">
            <v>3461.5384615384614</v>
          </cell>
          <cell r="V339">
            <v>4347.826086956522</v>
          </cell>
        </row>
        <row r="340">
          <cell r="B340" t="str">
            <v>Growth YoY</v>
          </cell>
          <cell r="F340">
            <v>0</v>
          </cell>
          <cell r="G340">
            <v>0</v>
          </cell>
          <cell r="H340">
            <v>0.13900000000000001</v>
          </cell>
          <cell r="I340">
            <v>10.848000000000001</v>
          </cell>
          <cell r="J340">
            <v>61.646000000000001</v>
          </cell>
          <cell r="K340">
            <v>62.042000000000002</v>
          </cell>
          <cell r="L340">
            <v>131.626</v>
          </cell>
          <cell r="M340">
            <v>202.56100000000001</v>
          </cell>
          <cell r="N340">
            <v>428</v>
          </cell>
          <cell r="O340">
            <v>259.25400000000002</v>
          </cell>
          <cell r="P340">
            <v>414.12200000000001</v>
          </cell>
          <cell r="Q340">
            <v>559.06470000000002</v>
          </cell>
          <cell r="R340">
            <v>670.87764000000004</v>
          </cell>
          <cell r="S340">
            <v>-9.4187824801223452E-2</v>
          </cell>
          <cell r="T340">
            <v>-0.56791012530606366</v>
          </cell>
          <cell r="U340">
            <v>0.15384615384615374</v>
          </cell>
          <cell r="V340">
            <v>0.2560386473429952</v>
          </cell>
        </row>
        <row r="341">
          <cell r="B341" t="str">
            <v>Growth in sales</v>
          </cell>
          <cell r="J341">
            <v>4.6827064896755157</v>
          </cell>
          <cell r="K341">
            <v>6.4237744541413289E-3</v>
          </cell>
          <cell r="L341">
            <v>1.1215628122884498</v>
          </cell>
          <cell r="M341">
            <v>0.53891328460942356</v>
          </cell>
          <cell r="N341">
            <v>1.1129437552144785</v>
          </cell>
          <cell r="O341">
            <v>-0.39426635514018682</v>
          </cell>
          <cell r="P341">
            <v>0.59736011787667675</v>
          </cell>
          <cell r="Q341">
            <v>0.35</v>
          </cell>
          <cell r="R341">
            <v>0.2</v>
          </cell>
          <cell r="S341">
            <v>0.2</v>
          </cell>
        </row>
        <row r="342">
          <cell r="B342" t="str">
            <v>Sales per sq feet - YE (Rs, mn)</v>
          </cell>
          <cell r="H342">
            <v>0.13900000000000001</v>
          </cell>
          <cell r="I342">
            <v>2.7120000000000002</v>
          </cell>
          <cell r="J342">
            <v>3.2445263157894737</v>
          </cell>
          <cell r="K342">
            <v>3.2653684210526315</v>
          </cell>
          <cell r="L342">
            <v>5.0625384615384617</v>
          </cell>
          <cell r="M342">
            <v>5.6266944444444444</v>
          </cell>
          <cell r="N342">
            <v>3.7543859649122808</v>
          </cell>
          <cell r="O342">
            <v>4.394135593220339</v>
          </cell>
          <cell r="P342">
            <v>3.9440190476190478</v>
          </cell>
          <cell r="Q342">
            <v>191401.8694432904</v>
          </cell>
          <cell r="R342">
            <v>165458.84381677565</v>
          </cell>
          <cell r="S342">
            <v>139603.20702981926</v>
          </cell>
          <cell r="T342">
            <v>137020.31441546112</v>
          </cell>
          <cell r="U342">
            <v>136460.28371177468</v>
          </cell>
          <cell r="V342">
            <v>142407.53379809923</v>
          </cell>
        </row>
        <row r="343">
          <cell r="B343" t="str">
            <v>Growth YoY</v>
          </cell>
          <cell r="J343">
            <v>0.19635926098431922</v>
          </cell>
          <cell r="K343">
            <v>6.4237744541413289E-3</v>
          </cell>
          <cell r="L343">
            <v>0.55037282436463641</v>
          </cell>
          <cell r="M343">
            <v>0.11143737221791716</v>
          </cell>
          <cell r="N343">
            <v>-0.33275460361648046</v>
          </cell>
          <cell r="O343">
            <v>0.17040060193252016</v>
          </cell>
          <cell r="P343">
            <v>-0.10243574328834337</v>
          </cell>
          <cell r="R343">
            <v>-0.13554217470274654</v>
          </cell>
          <cell r="S343">
            <v>-0.15626627256980097</v>
          </cell>
          <cell r="T343">
            <v>-1.8501671052631563E-2</v>
          </cell>
          <cell r="U343">
            <v>-4.087209302325534E-3</v>
          </cell>
          <cell r="V343">
            <v>4.3582278481012704E-2</v>
          </cell>
        </row>
        <row r="344">
          <cell r="B344" t="str">
            <v>Closing stock</v>
          </cell>
          <cell r="F344">
            <v>0</v>
          </cell>
          <cell r="G344">
            <v>0</v>
          </cell>
          <cell r="H344">
            <v>0</v>
          </cell>
          <cell r="I344">
            <v>0</v>
          </cell>
          <cell r="J344">
            <v>1</v>
          </cell>
          <cell r="K344">
            <v>0</v>
          </cell>
          <cell r="L344">
            <v>1</v>
          </cell>
          <cell r="M344">
            <v>0</v>
          </cell>
          <cell r="N344">
            <v>0</v>
          </cell>
          <cell r="O344">
            <v>0</v>
          </cell>
          <cell r="P344">
            <v>0</v>
          </cell>
        </row>
        <row r="345">
          <cell r="B345" t="str">
            <v>SSG</v>
          </cell>
          <cell r="F345">
            <v>0</v>
          </cell>
          <cell r="G345">
            <v>0</v>
          </cell>
          <cell r="H345">
            <v>0</v>
          </cell>
          <cell r="I345">
            <v>0</v>
          </cell>
          <cell r="J345">
            <v>3.3270000000000004</v>
          </cell>
          <cell r="K345">
            <v>0</v>
          </cell>
          <cell r="L345">
            <v>11.487</v>
          </cell>
          <cell r="M345">
            <v>0</v>
          </cell>
          <cell r="N345">
            <v>0</v>
          </cell>
          <cell r="O345">
            <v>0</v>
          </cell>
          <cell r="P345">
            <v>0</v>
          </cell>
          <cell r="T345">
            <v>3.7900000000000045E-2</v>
          </cell>
          <cell r="U345">
            <v>5.0000000000000044E-2</v>
          </cell>
          <cell r="V345">
            <v>0.10000000000000009</v>
          </cell>
        </row>
        <row r="346">
          <cell r="B346" t="str">
            <v>Volume / Mix Impact</v>
          </cell>
          <cell r="T346">
            <v>7.0000000000000007E-2</v>
          </cell>
          <cell r="U346">
            <v>0.05</v>
          </cell>
          <cell r="V346">
            <v>0.1</v>
          </cell>
        </row>
        <row r="347">
          <cell r="B347" t="str">
            <v>Gold Price</v>
          </cell>
          <cell r="T347">
            <v>-0.03</v>
          </cell>
          <cell r="U347">
            <v>0</v>
          </cell>
          <cell r="V347">
            <v>0</v>
          </cell>
        </row>
        <row r="349">
          <cell r="A349" t="str">
            <v>Purchase &amp; Sale</v>
          </cell>
          <cell r="B349" t="str">
            <v>Adjustment for space addition during the year</v>
          </cell>
          <cell r="T349">
            <v>0.5</v>
          </cell>
          <cell r="U349">
            <v>0.5</v>
          </cell>
          <cell r="V349">
            <v>0.5</v>
          </cell>
        </row>
        <row r="350">
          <cell r="A350" t="str">
            <v>Watches (Purchased)</v>
          </cell>
          <cell r="B350" t="str">
            <v>Adjustment for lower productivity of new stores</v>
          </cell>
          <cell r="T350">
            <v>0.6</v>
          </cell>
          <cell r="U350">
            <v>0.6</v>
          </cell>
          <cell r="V350">
            <v>0.6</v>
          </cell>
        </row>
        <row r="351">
          <cell r="B351" t="str">
            <v xml:space="preserve">Purchased  </v>
          </cell>
          <cell r="D351">
            <v>1.8900000000000001E-4</v>
          </cell>
          <cell r="E351">
            <v>5.2049999999999999E-2</v>
          </cell>
          <cell r="F351">
            <v>4.2550999999999999E-2</v>
          </cell>
          <cell r="G351">
            <v>5.8227000000000001E-2</v>
          </cell>
          <cell r="H351">
            <v>6.9209000000000007E-2</v>
          </cell>
          <cell r="I351">
            <v>4.4187999999999998E-2</v>
          </cell>
          <cell r="J351">
            <v>8.4633E-2</v>
          </cell>
          <cell r="K351">
            <v>0.140018</v>
          </cell>
          <cell r="L351">
            <v>0.39316200000000001</v>
          </cell>
          <cell r="M351">
            <v>1.093343</v>
          </cell>
          <cell r="N351">
            <v>1.5795619999999999</v>
          </cell>
          <cell r="O351">
            <v>1.5738859999999999</v>
          </cell>
          <cell r="P351">
            <v>3.431384</v>
          </cell>
        </row>
        <row r="352">
          <cell r="B352" t="str">
            <v xml:space="preserve">Purchased value </v>
          </cell>
          <cell r="H352">
            <v>31.564</v>
          </cell>
          <cell r="I352">
            <v>33.679000000000002</v>
          </cell>
          <cell r="J352">
            <v>48.338999999999999</v>
          </cell>
          <cell r="K352">
            <v>98.248999999999995</v>
          </cell>
          <cell r="L352">
            <v>191.446</v>
          </cell>
          <cell r="M352">
            <v>563.05899999999997</v>
          </cell>
          <cell r="N352">
            <v>828.41800000000001</v>
          </cell>
          <cell r="O352">
            <v>787.33600000000001</v>
          </cell>
          <cell r="P352">
            <v>1618.7750000000001</v>
          </cell>
        </row>
        <row r="353">
          <cell r="B353" t="str">
            <v>Purchase cost % of sales</v>
          </cell>
          <cell r="H353">
            <v>0.87169290251311793</v>
          </cell>
          <cell r="I353">
            <v>0.74882159373888302</v>
          </cell>
          <cell r="J353">
            <v>0.38649556248500838</v>
          </cell>
          <cell r="K353">
            <v>0.4679593430879439</v>
          </cell>
          <cell r="L353">
            <v>0.41927959930531067</v>
          </cell>
          <cell r="M353">
            <v>0.54824861199555219</v>
          </cell>
          <cell r="N353">
            <v>0.50708023862369023</v>
          </cell>
          <cell r="O353">
            <v>0.42144479421983821</v>
          </cell>
          <cell r="P353">
            <v>0.54734425063262726</v>
          </cell>
        </row>
        <row r="354">
          <cell r="A354" t="str">
            <v>PED</v>
          </cell>
          <cell r="B354" t="str">
            <v xml:space="preserve">Sales Volume  </v>
          </cell>
          <cell r="D354">
            <v>5.9899999999999997E-3</v>
          </cell>
          <cell r="E354">
            <v>4.6242999999999999E-2</v>
          </cell>
          <cell r="F354">
            <v>7.1145E-2</v>
          </cell>
          <cell r="G354">
            <v>5.7818000000000001E-2</v>
          </cell>
          <cell r="H354">
            <v>5.5439000000000002E-2</v>
          </cell>
          <cell r="I354">
            <v>4.9067E-2</v>
          </cell>
          <cell r="J354">
            <v>7.2961999999999999E-2</v>
          </cell>
          <cell r="K354">
            <v>0.12620500000000001</v>
          </cell>
          <cell r="L354">
            <v>0.317216</v>
          </cell>
          <cell r="M354">
            <v>0.86422299999999996</v>
          </cell>
          <cell r="N354">
            <v>1.424498</v>
          </cell>
          <cell r="O354">
            <v>1.6909160000000001</v>
          </cell>
          <cell r="P354">
            <v>3.0748799999999998</v>
          </cell>
        </row>
        <row r="355">
          <cell r="B355" t="str">
            <v>Machines and Others including PED</v>
          </cell>
          <cell r="H355">
            <v>-4.1146355806150336E-2</v>
          </cell>
          <cell r="I355">
            <v>-0.11493713811576689</v>
          </cell>
          <cell r="J355">
            <v>0.48698718079360881</v>
          </cell>
          <cell r="K355">
            <v>0.72973602697294493</v>
          </cell>
          <cell r="L355">
            <v>1.5134978804326291</v>
          </cell>
          <cell r="M355">
            <v>1.7243991475839806</v>
          </cell>
          <cell r="N355">
            <v>0.64829910798486057</v>
          </cell>
          <cell r="O355">
            <v>0.18702588561022893</v>
          </cell>
          <cell r="P355">
            <v>0.81846998904735635</v>
          </cell>
        </row>
        <row r="356">
          <cell r="B356" t="str">
            <v>Produces (units)</v>
          </cell>
          <cell r="D356">
            <v>4.0439999999999996</v>
          </cell>
          <cell r="E356">
            <v>31.154000000000003</v>
          </cell>
          <cell r="F356">
            <v>0</v>
          </cell>
          <cell r="G356">
            <v>0</v>
          </cell>
          <cell r="H356">
            <v>14</v>
          </cell>
          <cell r="I356">
            <v>20</v>
          </cell>
          <cell r="J356">
            <v>42</v>
          </cell>
          <cell r="K356">
            <v>34</v>
          </cell>
          <cell r="L356">
            <v>34</v>
          </cell>
          <cell r="M356">
            <v>37</v>
          </cell>
          <cell r="N356">
            <v>115</v>
          </cell>
          <cell r="O356">
            <v>60</v>
          </cell>
          <cell r="P356">
            <v>106</v>
          </cell>
        </row>
        <row r="357">
          <cell r="B357" t="str">
            <v>capitalized</v>
          </cell>
          <cell r="F357">
            <v>0</v>
          </cell>
          <cell r="G357">
            <v>0</v>
          </cell>
          <cell r="H357">
            <v>13</v>
          </cell>
          <cell r="I357">
            <v>16</v>
          </cell>
          <cell r="J357">
            <v>22</v>
          </cell>
          <cell r="K357">
            <v>16</v>
          </cell>
          <cell r="L357">
            <v>7</v>
          </cell>
          <cell r="M357">
            <v>2</v>
          </cell>
          <cell r="N357">
            <v>1</v>
          </cell>
          <cell r="O357">
            <v>1</v>
          </cell>
          <cell r="P357">
            <v>1</v>
          </cell>
        </row>
        <row r="358">
          <cell r="B358" t="str">
            <v>Sold</v>
          </cell>
          <cell r="F358">
            <v>0</v>
          </cell>
          <cell r="G358">
            <v>0</v>
          </cell>
          <cell r="H358">
            <v>1</v>
          </cell>
          <cell r="I358">
            <v>4</v>
          </cell>
          <cell r="J358">
            <v>19</v>
          </cell>
          <cell r="K358">
            <v>19</v>
          </cell>
          <cell r="L358">
            <v>26</v>
          </cell>
          <cell r="M358">
            <v>36</v>
          </cell>
          <cell r="N358">
            <v>114</v>
          </cell>
          <cell r="O358">
            <v>59</v>
          </cell>
          <cell r="P358">
            <v>105</v>
          </cell>
        </row>
        <row r="359">
          <cell r="B359" t="str">
            <v>Growth in realisations</v>
          </cell>
          <cell r="H359">
            <v>0.24901090080837784</v>
          </cell>
          <cell r="I359">
            <v>0.40338938004877734</v>
          </cell>
          <cell r="J359">
            <v>0.87010114905503211</v>
          </cell>
          <cell r="K359">
            <v>-2.9519004463082976E-2</v>
          </cell>
          <cell r="L359">
            <v>-0.13474518304401939</v>
          </cell>
          <cell r="M359">
            <v>-0.17441258713217089</v>
          </cell>
          <cell r="N359">
            <v>-3.4926360419817115E-2</v>
          </cell>
          <cell r="O359">
            <v>-3.66449345407589E-2</v>
          </cell>
          <cell r="P359">
            <v>-0.12943666124044073</v>
          </cell>
        </row>
        <row r="360">
          <cell r="B360" t="str">
            <v>Sales value</v>
          </cell>
          <cell r="D360">
            <v>2.7085000000000001E-2</v>
          </cell>
          <cell r="E360">
            <v>3.2891999999999998E-2</v>
          </cell>
          <cell r="F360">
            <v>0</v>
          </cell>
          <cell r="G360">
            <v>0</v>
          </cell>
          <cell r="H360">
            <v>0.13900000000000001</v>
          </cell>
          <cell r="I360">
            <v>10.848000000000001</v>
          </cell>
          <cell r="J360">
            <v>61.646000000000001</v>
          </cell>
          <cell r="K360">
            <v>62.042000000000002</v>
          </cell>
          <cell r="L360">
            <v>131.626</v>
          </cell>
          <cell r="M360">
            <v>202.56100000000001</v>
          </cell>
          <cell r="N360">
            <v>428</v>
          </cell>
          <cell r="O360">
            <v>259.25400000000002</v>
          </cell>
          <cell r="P360">
            <v>414.12200000000001</v>
          </cell>
          <cell r="Q360">
            <v>559.06470000000002</v>
          </cell>
          <cell r="R360">
            <v>670.87764000000004</v>
          </cell>
          <cell r="S360">
            <v>805.05316800000003</v>
          </cell>
          <cell r="T360">
            <v>925.81114319999995</v>
          </cell>
          <cell r="U360">
            <v>1064.6828146799999</v>
          </cell>
          <cell r="V360">
            <v>1224.3852368819998</v>
          </cell>
        </row>
        <row r="361">
          <cell r="B361" t="str">
            <v>Growth in sales</v>
          </cell>
          <cell r="D361">
            <v>13.884</v>
          </cell>
          <cell r="E361">
            <v>16.433</v>
          </cell>
          <cell r="F361">
            <v>0.69800000000000006</v>
          </cell>
          <cell r="G361">
            <v>1.9140000000000001</v>
          </cell>
          <cell r="H361">
            <v>8.0560000000000009</v>
          </cell>
          <cell r="I361">
            <v>12.632999999999999</v>
          </cell>
          <cell r="J361">
            <v>4.6827064896755157</v>
          </cell>
          <cell r="K361">
            <v>6.4237744541413289E-3</v>
          </cell>
          <cell r="L361">
            <v>1.1215628122884498</v>
          </cell>
          <cell r="M361">
            <v>0.53891328460942356</v>
          </cell>
          <cell r="N361">
            <v>1.1129437552144785</v>
          </cell>
          <cell r="O361">
            <v>-0.39426635514018682</v>
          </cell>
          <cell r="P361">
            <v>0.59736011787667675</v>
          </cell>
          <cell r="Q361">
            <v>0.35</v>
          </cell>
          <cell r="R361">
            <v>0.2</v>
          </cell>
          <cell r="S361">
            <v>0.2</v>
          </cell>
          <cell r="T361">
            <v>0.15</v>
          </cell>
          <cell r="U361">
            <v>0.15</v>
          </cell>
          <cell r="V361">
            <v>0.15</v>
          </cell>
        </row>
        <row r="362">
          <cell r="B362" t="str">
            <v>Realisations (Rs. Mn)</v>
          </cell>
          <cell r="H362">
            <v>0.13900000000000001</v>
          </cell>
          <cell r="I362">
            <v>2.7120000000000002</v>
          </cell>
          <cell r="J362">
            <v>3.2445263157894737</v>
          </cell>
          <cell r="K362">
            <v>3.2653684210526315</v>
          </cell>
          <cell r="L362">
            <v>5.0625384615384617</v>
          </cell>
          <cell r="M362">
            <v>5.6266944444444444</v>
          </cell>
          <cell r="N362">
            <v>3.7543859649122808</v>
          </cell>
          <cell r="O362">
            <v>4.394135593220339</v>
          </cell>
          <cell r="P362">
            <v>3.9440190476190478</v>
          </cell>
        </row>
        <row r="363">
          <cell r="B363" t="str">
            <v>Growth in realisations</v>
          </cell>
          <cell r="J363">
            <v>0.19635926098431922</v>
          </cell>
          <cell r="K363">
            <v>6.4237744541413289E-3</v>
          </cell>
          <cell r="L363">
            <v>0.55037282436463641</v>
          </cell>
          <cell r="M363">
            <v>0.11143737221791716</v>
          </cell>
          <cell r="N363">
            <v>-0.33275460361648046</v>
          </cell>
          <cell r="O363">
            <v>0.17040060193252016</v>
          </cell>
          <cell r="P363">
            <v>-0.10243574328834337</v>
          </cell>
        </row>
        <row r="364">
          <cell r="A364" t="str">
            <v>Clocks (Purchased)</v>
          </cell>
          <cell r="B364" t="str">
            <v>Closing stock</v>
          </cell>
          <cell r="F364">
            <v>0</v>
          </cell>
          <cell r="G364">
            <v>0</v>
          </cell>
          <cell r="H364">
            <v>0</v>
          </cell>
          <cell r="I364">
            <v>0</v>
          </cell>
          <cell r="J364">
            <v>1</v>
          </cell>
          <cell r="K364">
            <v>0</v>
          </cell>
          <cell r="L364">
            <v>1</v>
          </cell>
          <cell r="M364">
            <v>0</v>
          </cell>
          <cell r="N364">
            <v>0</v>
          </cell>
          <cell r="O364">
            <v>0</v>
          </cell>
          <cell r="P364">
            <v>0</v>
          </cell>
        </row>
        <row r="365">
          <cell r="B365" t="str">
            <v>Closing stock value</v>
          </cell>
          <cell r="D365">
            <v>11</v>
          </cell>
          <cell r="E365">
            <v>7691</v>
          </cell>
          <cell r="F365">
            <v>0</v>
          </cell>
          <cell r="G365">
            <v>0</v>
          </cell>
          <cell r="H365">
            <v>0</v>
          </cell>
          <cell r="I365">
            <v>0</v>
          </cell>
          <cell r="J365">
            <v>3.3270000000000004</v>
          </cell>
          <cell r="K365">
            <v>0</v>
          </cell>
          <cell r="L365">
            <v>11.487</v>
          </cell>
          <cell r="M365">
            <v>0</v>
          </cell>
          <cell r="N365">
            <v>0</v>
          </cell>
          <cell r="O365">
            <v>0</v>
          </cell>
          <cell r="P365">
            <v>0</v>
          </cell>
        </row>
        <row r="366">
          <cell r="B366" t="str">
            <v>Purchased value (in lac lacs)</v>
          </cell>
          <cell r="H366">
            <v>1E-3</v>
          </cell>
          <cell r="I366">
            <v>0</v>
          </cell>
          <cell r="J366">
            <v>0</v>
          </cell>
          <cell r="K366">
            <v>0</v>
          </cell>
          <cell r="M366">
            <v>0</v>
          </cell>
          <cell r="N366">
            <v>0</v>
          </cell>
          <cell r="O366">
            <v>0</v>
          </cell>
          <cell r="P366">
            <v>0</v>
          </cell>
        </row>
        <row r="367">
          <cell r="B367" t="str">
            <v xml:space="preserve">Sales Volume  </v>
          </cell>
          <cell r="D367">
            <v>3.7030000000000001E-3</v>
          </cell>
          <cell r="E367">
            <v>3.3140000000000001E-3</v>
          </cell>
          <cell r="F367">
            <v>1.3202E-2</v>
          </cell>
          <cell r="G367">
            <v>7.0320000000000001E-3</v>
          </cell>
          <cell r="H367">
            <v>5.5999999999999999E-3</v>
          </cell>
          <cell r="I367">
            <v>3.8299999999999999E-4</v>
          </cell>
          <cell r="J367">
            <v>6.0099999999999997E-4</v>
          </cell>
          <cell r="K367">
            <v>1.173E-3</v>
          </cell>
          <cell r="L367">
            <v>1.0900000000000001E-4</v>
          </cell>
          <cell r="M367">
            <v>4.1800000000000002E-4</v>
          </cell>
          <cell r="N367">
            <v>2.4780000000000002E-3</v>
          </cell>
          <cell r="O367">
            <v>2.7099999999999997E-4</v>
          </cell>
          <cell r="P367">
            <v>7.8600000000000002E-4</v>
          </cell>
        </row>
        <row r="368">
          <cell r="B368" t="str">
            <v>Sales Value</v>
          </cell>
          <cell r="D368">
            <v>1.3519999999999999</v>
          </cell>
          <cell r="E368">
            <v>1.3880000000000001</v>
          </cell>
          <cell r="F368">
            <v>5.415</v>
          </cell>
          <cell r="G368">
            <v>3.0449999999999999</v>
          </cell>
          <cell r="H368">
            <v>1.9609999999999999</v>
          </cell>
          <cell r="I368">
            <v>0.41399999999999998</v>
          </cell>
          <cell r="J368">
            <v>8.5999999999999993E-2</v>
          </cell>
          <cell r="K368">
            <v>1.7999999999999999E-2</v>
          </cell>
          <cell r="L368">
            <v>3.3000000000000002E-2</v>
          </cell>
          <cell r="M368">
            <v>1E-3</v>
          </cell>
          <cell r="N368">
            <v>6.7000000000000004E-2</v>
          </cell>
          <cell r="O368">
            <v>0</v>
          </cell>
          <cell r="P368">
            <v>0</v>
          </cell>
        </row>
        <row r="369">
          <cell r="A369" t="str">
            <v>Purchase &amp; Sale</v>
          </cell>
          <cell r="B369" t="str">
            <v>Closing stock</v>
          </cell>
          <cell r="D369">
            <v>5.9350000000000002E-3</v>
          </cell>
          <cell r="E369">
            <v>7.6910026210000003E-3</v>
          </cell>
          <cell r="F369">
            <v>1.7343994489002625E-2</v>
          </cell>
          <cell r="G369">
            <v>4.4500103119944892E-3</v>
          </cell>
          <cell r="H369">
            <v>1.9988500103119946E-6</v>
          </cell>
          <cell r="I369">
            <v>-3.8100114998968799E-10</v>
          </cell>
          <cell r="J369">
            <v>5.2900000000000004E-3</v>
          </cell>
          <cell r="K369">
            <v>4.117E-3</v>
          </cell>
          <cell r="L369">
            <v>4.0080000000000003E-3</v>
          </cell>
          <cell r="M369">
            <v>3.5899999999999999E-3</v>
          </cell>
          <cell r="N369">
            <v>1.1119999999999999E-3</v>
          </cell>
          <cell r="O369">
            <v>8.4099999999999995E-4</v>
          </cell>
          <cell r="P369">
            <v>5.5000000000000002E-5</v>
          </cell>
        </row>
        <row r="370">
          <cell r="A370" t="str">
            <v>Watches (Purchased)</v>
          </cell>
          <cell r="B370" t="str">
            <v>Closing stock value</v>
          </cell>
          <cell r="D370">
            <v>1.63</v>
          </cell>
          <cell r="E370">
            <v>2.3170000000000002</v>
          </cell>
          <cell r="F370">
            <v>3.7850000000000001</v>
          </cell>
          <cell r="G370">
            <v>3.629</v>
          </cell>
          <cell r="H370">
            <v>2.2149999999999999</v>
          </cell>
          <cell r="I370">
            <v>1.863</v>
          </cell>
          <cell r="J370">
            <v>1.639</v>
          </cell>
          <cell r="K370">
            <v>1.5289999999999999</v>
          </cell>
          <cell r="L370">
            <v>0</v>
          </cell>
          <cell r="M370">
            <v>0</v>
          </cell>
          <cell r="N370">
            <v>0</v>
          </cell>
          <cell r="O370">
            <v>0</v>
          </cell>
          <cell r="P370">
            <v>0</v>
          </cell>
        </row>
        <row r="371">
          <cell r="B371" t="str">
            <v xml:space="preserve">Purchased  </v>
          </cell>
          <cell r="D371">
            <v>1.8900000000000001E-4</v>
          </cell>
          <cell r="E371">
            <v>5.2049999999999999E-2</v>
          </cell>
          <cell r="F371">
            <v>4.2550999999999999E-2</v>
          </cell>
          <cell r="G371">
            <v>5.8227000000000001E-2</v>
          </cell>
          <cell r="H371">
            <v>6.9209000000000007E-2</v>
          </cell>
          <cell r="I371">
            <v>4.4187999999999998E-2</v>
          </cell>
          <cell r="J371">
            <v>8.4633E-2</v>
          </cell>
          <cell r="K371">
            <v>0.140018</v>
          </cell>
          <cell r="L371">
            <v>0.39316200000000001</v>
          </cell>
          <cell r="M371">
            <v>1.093343</v>
          </cell>
          <cell r="N371">
            <v>1.5795619999999999</v>
          </cell>
          <cell r="O371">
            <v>1.5738859999999999</v>
          </cell>
          <cell r="P371">
            <v>3.431384</v>
          </cell>
        </row>
        <row r="372">
          <cell r="A372" t="str">
            <v>Eye wear</v>
          </cell>
          <cell r="B372" t="str">
            <v xml:space="preserve">Purchased value </v>
          </cell>
          <cell r="H372">
            <v>31.564</v>
          </cell>
          <cell r="I372">
            <v>33.679000000000002</v>
          </cell>
          <cell r="J372">
            <v>48.338999999999999</v>
          </cell>
          <cell r="K372">
            <v>98.248999999999995</v>
          </cell>
          <cell r="L372">
            <v>191.446</v>
          </cell>
          <cell r="M372">
            <v>563.05899999999997</v>
          </cell>
          <cell r="N372">
            <v>828.41800000000001</v>
          </cell>
          <cell r="O372">
            <v>787.33600000000001</v>
          </cell>
          <cell r="P372">
            <v>1618.7750000000001</v>
          </cell>
        </row>
        <row r="373">
          <cell r="B373" t="str">
            <v>Purchase cost % of sales</v>
          </cell>
          <cell r="H373">
            <v>0.87169290251311793</v>
          </cell>
          <cell r="I373">
            <v>0.74882159373888302</v>
          </cell>
          <cell r="J373">
            <v>0.38649556248500838</v>
          </cell>
          <cell r="K373">
            <v>0.4679593430879439</v>
          </cell>
          <cell r="L373">
            <v>0.41927959930531067</v>
          </cell>
          <cell r="M373">
            <v>0.54824861199555219</v>
          </cell>
          <cell r="N373">
            <v>0.50708023862369023</v>
          </cell>
          <cell r="O373">
            <v>0.42144479421983821</v>
          </cell>
          <cell r="P373">
            <v>0.54734425063262726</v>
          </cell>
        </row>
        <row r="374">
          <cell r="B374" t="str">
            <v xml:space="preserve">Sales Volume  </v>
          </cell>
          <cell r="D374">
            <v>5.9899999999999997E-3</v>
          </cell>
          <cell r="E374">
            <v>4.6242999999999999E-2</v>
          </cell>
          <cell r="F374">
            <v>7.1145E-2</v>
          </cell>
          <cell r="G374">
            <v>5.7818000000000001E-2</v>
          </cell>
          <cell r="H374">
            <v>5.5439000000000002E-2</v>
          </cell>
          <cell r="I374">
            <v>4.9067E-2</v>
          </cell>
          <cell r="J374">
            <v>7.2961999999999999E-2</v>
          </cell>
          <cell r="K374">
            <v>0.12620500000000001</v>
          </cell>
          <cell r="L374">
            <v>0.317216</v>
          </cell>
          <cell r="M374">
            <v>0.86422299999999996</v>
          </cell>
          <cell r="N374">
            <v>1.424498</v>
          </cell>
          <cell r="O374">
            <v>1.6909160000000001</v>
          </cell>
          <cell r="P374">
            <v>3.0748799999999998</v>
          </cell>
        </row>
        <row r="375">
          <cell r="B375" t="str">
            <v>Growth in Volumes</v>
          </cell>
          <cell r="H375">
            <v>-4.1146355806150336E-2</v>
          </cell>
          <cell r="I375">
            <v>-0.11493713811576689</v>
          </cell>
          <cell r="J375">
            <v>0.48698718079360881</v>
          </cell>
          <cell r="K375">
            <v>0.72973602697294493</v>
          </cell>
          <cell r="L375">
            <v>1.5134978804326291</v>
          </cell>
          <cell r="M375">
            <v>1.7243991475839806</v>
          </cell>
          <cell r="N375">
            <v>0.64829910798486057</v>
          </cell>
          <cell r="O375">
            <v>0.18702588561022893</v>
          </cell>
          <cell r="P375">
            <v>0.81846998904735635</v>
          </cell>
        </row>
        <row r="376">
          <cell r="B376" t="str">
            <v xml:space="preserve">Sales Value </v>
          </cell>
          <cell r="D376">
            <v>4.0439999999999996</v>
          </cell>
          <cell r="E376">
            <v>31.154000000000003</v>
          </cell>
          <cell r="F376">
            <v>24.48</v>
          </cell>
          <cell r="G376">
            <v>30.234999999999999</v>
          </cell>
          <cell r="H376">
            <v>36.21</v>
          </cell>
          <cell r="I376">
            <v>44.975999999999999</v>
          </cell>
          <cell r="J376">
            <v>125.07</v>
          </cell>
          <cell r="K376">
            <v>209.952</v>
          </cell>
          <cell r="L376">
            <v>456.60700000000003</v>
          </cell>
          <cell r="M376">
            <v>1027.0139999999999</v>
          </cell>
          <cell r="N376">
            <v>1633.702</v>
          </cell>
          <cell r="O376">
            <v>1868.183</v>
          </cell>
          <cell r="P376">
            <v>2957.5079999999998</v>
          </cell>
          <cell r="Q376">
            <v>3.5262500000000001</v>
          </cell>
          <cell r="R376">
            <v>4.6282031250000006</v>
          </cell>
          <cell r="S376">
            <v>5.8315359375000018</v>
          </cell>
        </row>
        <row r="377">
          <cell r="B377" t="str">
            <v>Growth in sales</v>
          </cell>
          <cell r="H377">
            <v>0.19761865387795607</v>
          </cell>
          <cell r="I377">
            <v>0.24208782104391058</v>
          </cell>
          <cell r="J377">
            <v>1.7808164354322304</v>
          </cell>
          <cell r="K377">
            <v>0.67867594147277521</v>
          </cell>
          <cell r="L377">
            <v>1.17481614845298</v>
          </cell>
          <cell r="M377">
            <v>1.2492296438731771</v>
          </cell>
          <cell r="N377">
            <v>0.59073001925971824</v>
          </cell>
          <cell r="O377">
            <v>0.14352739973385598</v>
          </cell>
          <cell r="P377">
            <v>0.5830933050991256</v>
          </cell>
          <cell r="Q377">
            <v>200</v>
          </cell>
          <cell r="R377">
            <v>250</v>
          </cell>
          <cell r="S377">
            <v>300</v>
          </cell>
        </row>
        <row r="378">
          <cell r="B378" t="str">
            <v>Realisations for purchased &amp; sold watches</v>
          </cell>
          <cell r="F378">
            <v>344.08602150537632</v>
          </cell>
          <cell r="G378">
            <v>522.93403438375594</v>
          </cell>
          <cell r="H378">
            <v>653.15030934901426</v>
          </cell>
          <cell r="I378">
            <v>916.62420771598022</v>
          </cell>
          <cell r="J378">
            <v>1714.179984101313</v>
          </cell>
          <cell r="K378">
            <v>1663.5790975000989</v>
          </cell>
          <cell r="L378">
            <v>1439.4198274992434</v>
          </cell>
          <cell r="M378">
            <v>1188.3668914157572</v>
          </cell>
          <cell r="N378">
            <v>1146.8615610551929</v>
          </cell>
          <cell r="O378">
            <v>1104.8348942230127</v>
          </cell>
          <cell r="P378">
            <v>961.82875429285048</v>
          </cell>
          <cell r="Q378">
            <v>1.7631250000000001E-2</v>
          </cell>
          <cell r="R378">
            <v>1.8512812500000003E-2</v>
          </cell>
          <cell r="S378">
            <v>1.9438453125000005E-2</v>
          </cell>
        </row>
        <row r="379">
          <cell r="B379" t="str">
            <v>Growth in realisations</v>
          </cell>
          <cell r="H379">
            <v>0.24901090080837784</v>
          </cell>
          <cell r="I379">
            <v>0.40338938004877734</v>
          </cell>
          <cell r="J379">
            <v>0.87010114905503211</v>
          </cell>
          <cell r="K379">
            <v>-2.9519004463082976E-2</v>
          </cell>
          <cell r="L379">
            <v>-0.13474518304401939</v>
          </cell>
          <cell r="M379">
            <v>-0.17441258713217089</v>
          </cell>
          <cell r="N379">
            <v>-3.4926360419817115E-2</v>
          </cell>
          <cell r="O379">
            <v>-3.66449345407589E-2</v>
          </cell>
          <cell r="P379">
            <v>-0.12943666124044073</v>
          </cell>
          <cell r="Q379">
            <v>0.05</v>
          </cell>
          <cell r="R379">
            <v>0.05</v>
          </cell>
          <cell r="S379">
            <v>0.05</v>
          </cell>
        </row>
        <row r="380">
          <cell r="B380" t="str">
            <v>Closing stock</v>
          </cell>
          <cell r="D380">
            <v>2.7085000000000001E-2</v>
          </cell>
          <cell r="E380">
            <v>3.2891999999999998E-2</v>
          </cell>
          <cell r="F380">
            <v>4.2979999999999963E-3</v>
          </cell>
          <cell r="G380">
            <v>4.7069999999999959E-3</v>
          </cell>
          <cell r="H380">
            <v>1.8477000000000007E-2</v>
          </cell>
          <cell r="I380">
            <v>1.3597999999999999E-2</v>
          </cell>
          <cell r="J380">
            <v>2.5269E-2</v>
          </cell>
          <cell r="K380">
            <v>3.9082000000000006E-2</v>
          </cell>
          <cell r="L380">
            <v>0.114928</v>
          </cell>
          <cell r="M380">
            <v>0.34404800000000002</v>
          </cell>
          <cell r="N380">
            <v>0.499112</v>
          </cell>
          <cell r="O380">
            <v>0.38208199999999998</v>
          </cell>
          <cell r="P380">
            <v>0.73858599999999996</v>
          </cell>
          <cell r="Q380">
            <v>0.40000000000000013</v>
          </cell>
          <cell r="R380">
            <v>0.31250000000000022</v>
          </cell>
          <cell r="S380">
            <v>0.26000000000000023</v>
          </cell>
        </row>
        <row r="381">
          <cell r="B381" t="str">
            <v>Closing stock value</v>
          </cell>
          <cell r="D381">
            <v>13.884</v>
          </cell>
          <cell r="E381">
            <v>16.433</v>
          </cell>
          <cell r="F381">
            <v>0.69800000000000006</v>
          </cell>
          <cell r="G381">
            <v>1.9140000000000001</v>
          </cell>
          <cell r="H381">
            <v>8.0560000000000009</v>
          </cell>
          <cell r="I381">
            <v>12.632999999999999</v>
          </cell>
          <cell r="J381">
            <v>21.749000000000002</v>
          </cell>
          <cell r="K381">
            <v>34.369</v>
          </cell>
          <cell r="L381">
            <v>85.334000000000003</v>
          </cell>
          <cell r="M381">
            <v>255.30500000000001</v>
          </cell>
          <cell r="N381">
            <v>431.01799999999997</v>
          </cell>
          <cell r="O381">
            <v>347.12799999999999</v>
          </cell>
          <cell r="P381">
            <v>709.43600000000004</v>
          </cell>
          <cell r="Q381">
            <v>2112.54729</v>
          </cell>
          <cell r="R381">
            <v>2772.7183181250007</v>
          </cell>
          <cell r="S381">
            <v>3493.6250808375012</v>
          </cell>
        </row>
        <row r="382">
          <cell r="B382" t="str">
            <v>Margin</v>
          </cell>
          <cell r="H382">
            <v>0.12830709748688207</v>
          </cell>
          <cell r="I382">
            <v>0.25117840626111698</v>
          </cell>
          <cell r="J382">
            <v>0.61350443751499162</v>
          </cell>
          <cell r="K382">
            <v>0.53204065691205615</v>
          </cell>
          <cell r="L382">
            <v>0.58072040069468933</v>
          </cell>
          <cell r="M382">
            <v>0.45175138800444781</v>
          </cell>
          <cell r="N382">
            <v>0.49291976137630977</v>
          </cell>
          <cell r="O382">
            <v>0.57855520578016173</v>
          </cell>
          <cell r="P382">
            <v>0.45265574936737274</v>
          </cell>
          <cell r="Q382">
            <v>0.47</v>
          </cell>
          <cell r="R382">
            <v>0.31250000000000044</v>
          </cell>
          <cell r="S382">
            <v>0.26</v>
          </cell>
        </row>
        <row r="383">
          <cell r="B383" t="str">
            <v>Sales Value per store</v>
          </cell>
          <cell r="H383">
            <v>0</v>
          </cell>
          <cell r="M383">
            <v>36.842363636363636</v>
          </cell>
          <cell r="N383">
            <v>9.2639428571428564</v>
          </cell>
          <cell r="O383">
            <v>11.629353658536585</v>
          </cell>
          <cell r="P383">
            <v>9.5807133333333336</v>
          </cell>
          <cell r="Q383">
            <v>10.562736449999999</v>
          </cell>
          <cell r="R383">
            <v>11.090873272500003</v>
          </cell>
          <cell r="S383">
            <v>11.645416936125004</v>
          </cell>
        </row>
        <row r="384">
          <cell r="A384" t="str">
            <v>Clocks (Purchased)</v>
          </cell>
          <cell r="B384" t="str">
            <v>Realisations</v>
          </cell>
          <cell r="H384">
            <v>0</v>
          </cell>
          <cell r="I384">
            <v>870.1473759884974</v>
          </cell>
          <cell r="J384">
            <v>390.97090872891283</v>
          </cell>
          <cell r="K384">
            <v>558.21787651591058</v>
          </cell>
          <cell r="L384">
            <v>664.75686908942646</v>
          </cell>
          <cell r="M384">
            <v>708.33610073094258</v>
          </cell>
          <cell r="N384">
            <v>759.69807766428414</v>
          </cell>
          <cell r="O384">
            <v>641.66700310872454</v>
          </cell>
          <cell r="P384">
            <v>570.56357320099255</v>
          </cell>
          <cell r="Q384">
            <v>599.09175186104221</v>
          </cell>
          <cell r="R384">
            <v>599.09175186104221</v>
          </cell>
          <cell r="S384">
            <v>599.09175186104221</v>
          </cell>
        </row>
        <row r="385">
          <cell r="B385" t="str">
            <v xml:space="preserve">Purchased  </v>
          </cell>
          <cell r="D385">
            <v>11</v>
          </cell>
          <cell r="E385">
            <v>7691</v>
          </cell>
          <cell r="F385">
            <v>17344</v>
          </cell>
          <cell r="G385">
            <v>4450</v>
          </cell>
          <cell r="H385">
            <v>2</v>
          </cell>
          <cell r="I385">
            <v>0</v>
          </cell>
          <cell r="J385">
            <v>0</v>
          </cell>
          <cell r="K385">
            <v>0</v>
          </cell>
          <cell r="L385">
            <v>0.19085557280693655</v>
          </cell>
          <cell r="M385">
            <v>0</v>
          </cell>
          <cell r="N385">
            <v>0</v>
          </cell>
          <cell r="O385">
            <v>0</v>
          </cell>
          <cell r="P385">
            <v>0</v>
          </cell>
          <cell r="Q385">
            <v>0.05</v>
          </cell>
          <cell r="R385">
            <v>0</v>
          </cell>
          <cell r="S385">
            <v>0</v>
          </cell>
        </row>
        <row r="386">
          <cell r="B386" t="str">
            <v>Purchased value (in lac lacs)</v>
          </cell>
          <cell r="H386">
            <v>1E-3</v>
          </cell>
          <cell r="I386">
            <v>0</v>
          </cell>
          <cell r="J386">
            <v>0</v>
          </cell>
          <cell r="K386">
            <v>0</v>
          </cell>
          <cell r="L386">
            <v>0.175041</v>
          </cell>
          <cell r="M386">
            <v>0</v>
          </cell>
          <cell r="N386">
            <v>0</v>
          </cell>
          <cell r="O386">
            <v>0</v>
          </cell>
          <cell r="P386">
            <v>0</v>
          </cell>
        </row>
        <row r="387">
          <cell r="B387" t="str">
            <v xml:space="preserve">Sales Volume  </v>
          </cell>
          <cell r="D387">
            <v>3.7030000000000001E-3</v>
          </cell>
          <cell r="E387">
            <v>3.3140000000000001E-3</v>
          </cell>
          <cell r="F387">
            <v>1.3202E-2</v>
          </cell>
          <cell r="G387">
            <v>7.0320000000000001E-3</v>
          </cell>
          <cell r="H387">
            <v>5.5999999999999999E-3</v>
          </cell>
          <cell r="I387">
            <v>3.8299999999999999E-4</v>
          </cell>
          <cell r="J387">
            <v>6.0099999999999997E-4</v>
          </cell>
          <cell r="K387">
            <v>1.173E-3</v>
          </cell>
          <cell r="L387">
            <v>1.0900000000000001E-4</v>
          </cell>
          <cell r="M387">
            <v>4.1800000000000002E-4</v>
          </cell>
          <cell r="N387">
            <v>2.4780000000000002E-3</v>
          </cell>
          <cell r="O387">
            <v>2.7099999999999997E-4</v>
          </cell>
          <cell r="P387">
            <v>7.8600000000000002E-4</v>
          </cell>
        </row>
        <row r="388">
          <cell r="B388" t="str">
            <v>Sales Value</v>
          </cell>
          <cell r="D388">
            <v>1.3519999999999999</v>
          </cell>
          <cell r="E388">
            <v>1.3880000000000001</v>
          </cell>
          <cell r="F388">
            <v>5.415</v>
          </cell>
          <cell r="G388">
            <v>3.0449999999999999</v>
          </cell>
          <cell r="H388">
            <v>1.9609999999999999</v>
          </cell>
          <cell r="I388">
            <v>0.41399999999999998</v>
          </cell>
          <cell r="J388">
            <v>8.5999999999999993E-2</v>
          </cell>
          <cell r="K388">
            <v>1.7999999999999999E-2</v>
          </cell>
          <cell r="L388">
            <v>3.3000000000000002E-2</v>
          </cell>
          <cell r="M388">
            <v>1E-3</v>
          </cell>
          <cell r="N388">
            <v>6.7000000000000004E-2</v>
          </cell>
          <cell r="O388">
            <v>0</v>
          </cell>
          <cell r="P388">
            <v>0</v>
          </cell>
        </row>
        <row r="389">
          <cell r="A389" t="str">
            <v xml:space="preserve">Sales include Sale of </v>
          </cell>
          <cell r="B389" t="str">
            <v>Closing stock</v>
          </cell>
          <cell r="D389">
            <v>5.9350000000000002E-3</v>
          </cell>
          <cell r="E389">
            <v>7.6910026210000003E-3</v>
          </cell>
          <cell r="F389">
            <v>1.7343994489002625E-2</v>
          </cell>
          <cell r="G389">
            <v>4.4500103119944892E-3</v>
          </cell>
          <cell r="H389">
            <v>1.9988500103119946E-6</v>
          </cell>
          <cell r="I389">
            <v>-3.8100114998968799E-10</v>
          </cell>
          <cell r="J389">
            <v>5.2900000000000004E-3</v>
          </cell>
          <cell r="K389">
            <v>4.117E-3</v>
          </cell>
          <cell r="L389">
            <v>4.0080000000000003E-3</v>
          </cell>
          <cell r="M389">
            <v>3.5899999999999999E-3</v>
          </cell>
          <cell r="N389">
            <v>1.1119999999999999E-3</v>
          </cell>
          <cell r="O389">
            <v>8.4099999999999995E-4</v>
          </cell>
          <cell r="P389">
            <v>5.5000000000000002E-5</v>
          </cell>
        </row>
        <row r="390">
          <cell r="B390" t="str">
            <v>Closing stock value</v>
          </cell>
          <cell r="D390">
            <v>1.63</v>
          </cell>
          <cell r="E390">
            <v>2.3170000000000002</v>
          </cell>
          <cell r="F390">
            <v>3.7850000000000001</v>
          </cell>
          <cell r="G390">
            <v>3.629</v>
          </cell>
          <cell r="H390">
            <v>2.2149999999999999</v>
          </cell>
          <cell r="I390">
            <v>1.863</v>
          </cell>
          <cell r="J390">
            <v>1.639</v>
          </cell>
          <cell r="K390">
            <v>1.5289999999999999</v>
          </cell>
          <cell r="L390">
            <v>0</v>
          </cell>
          <cell r="M390">
            <v>0</v>
          </cell>
          <cell r="N390">
            <v>0</v>
          </cell>
          <cell r="O390">
            <v>0</v>
          </cell>
          <cell r="P390">
            <v>0</v>
          </cell>
        </row>
        <row r="391">
          <cell r="B391" t="str">
            <v>Accessories</v>
          </cell>
          <cell r="D391">
            <v>178.47900000000001</v>
          </cell>
          <cell r="E391">
            <v>223.37899999999999</v>
          </cell>
          <cell r="F391">
            <v>290.73399999999998</v>
          </cell>
          <cell r="G391">
            <v>305.791</v>
          </cell>
          <cell r="H391">
            <v>327.63200000000001</v>
          </cell>
          <cell r="I391">
            <v>352.56700000000001</v>
          </cell>
          <cell r="J391">
            <v>430.59300000000002</v>
          </cell>
          <cell r="K391">
            <v>439.76400000000001</v>
          </cell>
          <cell r="L391">
            <v>525.91800000000001</v>
          </cell>
          <cell r="M391">
            <v>582.44399999999996</v>
          </cell>
          <cell r="N391">
            <v>731.38400000000001</v>
          </cell>
          <cell r="O391">
            <v>787</v>
          </cell>
          <cell r="P391">
            <v>1022.362</v>
          </cell>
        </row>
        <row r="392">
          <cell r="A392" t="str">
            <v>Eye wear</v>
          </cell>
          <cell r="B392" t="str">
            <v>Tools and Components</v>
          </cell>
          <cell r="D392">
            <v>0</v>
          </cell>
          <cell r="E392">
            <v>0</v>
          </cell>
          <cell r="F392">
            <v>0</v>
          </cell>
          <cell r="G392">
            <v>0</v>
          </cell>
          <cell r="H392">
            <v>15.502000000000001</v>
          </cell>
          <cell r="I392">
            <v>19.082999999999998</v>
          </cell>
          <cell r="J392">
            <v>25.832000000000001</v>
          </cell>
          <cell r="K392">
            <v>11.077</v>
          </cell>
          <cell r="L392">
            <v>11.756</v>
          </cell>
          <cell r="M392">
            <v>6.3010000000000002</v>
          </cell>
          <cell r="N392">
            <v>59.314</v>
          </cell>
          <cell r="O392">
            <v>71.582999999999998</v>
          </cell>
          <cell r="P392">
            <v>124.61199999999999</v>
          </cell>
        </row>
        <row r="393">
          <cell r="B393" t="str">
            <v xml:space="preserve">Purchased  </v>
          </cell>
          <cell r="H393">
            <v>0</v>
          </cell>
          <cell r="I393">
            <v>3.3029000000000003E-2</v>
          </cell>
          <cell r="J393">
            <v>0.27843299999999999</v>
          </cell>
          <cell r="K393">
            <v>0.281891</v>
          </cell>
          <cell r="L393">
            <v>0.46568300000000001</v>
          </cell>
          <cell r="M393">
            <v>0.56545900000000004</v>
          </cell>
          <cell r="N393">
            <v>0.95973299999999995</v>
          </cell>
          <cell r="O393">
            <v>1.634029</v>
          </cell>
          <cell r="P393">
            <v>3.1012040000000001</v>
          </cell>
        </row>
        <row r="394">
          <cell r="B394" t="str">
            <v>Purchased value (in lac lacs)</v>
          </cell>
          <cell r="D394">
            <v>0</v>
          </cell>
          <cell r="E394">
            <v>0</v>
          </cell>
          <cell r="F394">
            <v>0</v>
          </cell>
          <cell r="G394">
            <v>0</v>
          </cell>
          <cell r="H394">
            <v>0</v>
          </cell>
          <cell r="I394">
            <v>7.3430000000000009</v>
          </cell>
          <cell r="J394">
            <v>46.029000000000003</v>
          </cell>
          <cell r="K394">
            <v>55.682000000000002</v>
          </cell>
          <cell r="L394">
            <v>125.33499999999999</v>
          </cell>
          <cell r="M394">
            <v>143.65100000000001</v>
          </cell>
          <cell r="N394">
            <v>211.233</v>
          </cell>
          <cell r="O394">
            <v>425.21699999999998</v>
          </cell>
          <cell r="P394">
            <v>639.27200000000005</v>
          </cell>
        </row>
        <row r="395">
          <cell r="B395" t="str">
            <v>Purchase cost % of sales</v>
          </cell>
          <cell r="D395">
            <v>14.472</v>
          </cell>
          <cell r="E395">
            <v>10.096</v>
          </cell>
          <cell r="F395">
            <v>15.843999999999999</v>
          </cell>
          <cell r="G395">
            <v>22.741</v>
          </cell>
          <cell r="H395">
            <v>0</v>
          </cell>
          <cell r="I395">
            <v>8.1660000000000004</v>
          </cell>
          <cell r="J395">
            <v>41.125</v>
          </cell>
          <cell r="K395">
            <v>46.351999999999997</v>
          </cell>
          <cell r="L395">
            <v>0.49597552868177786</v>
          </cell>
          <cell r="M395">
            <v>0.35446102066297197</v>
          </cell>
          <cell r="N395">
            <v>0.32573757548467486</v>
          </cell>
          <cell r="O395">
            <v>0.44590381572282922</v>
          </cell>
          <cell r="P395">
            <v>0.44483256987823455</v>
          </cell>
        </row>
        <row r="396">
          <cell r="B396" t="str">
            <v xml:space="preserve">Sales Volume  </v>
          </cell>
          <cell r="D396">
            <v>213.03300000000002</v>
          </cell>
          <cell r="E396">
            <v>253.423</v>
          </cell>
          <cell r="F396">
            <v>324.63599999999997</v>
          </cell>
          <cell r="G396">
            <v>350.26299999999998</v>
          </cell>
          <cell r="H396">
            <v>0</v>
          </cell>
          <cell r="I396">
            <v>1.1128000000000001E-2</v>
          </cell>
          <cell r="J396">
            <v>0.26117800000000002</v>
          </cell>
          <cell r="K396">
            <v>0.231544</v>
          </cell>
          <cell r="L396">
            <v>0.38014500000000001</v>
          </cell>
          <cell r="M396">
            <v>0.57213800000000004</v>
          </cell>
          <cell r="N396">
            <v>0.85359700000000005</v>
          </cell>
          <cell r="O396">
            <v>1.48614</v>
          </cell>
          <cell r="P396">
            <v>2.5187499999999998</v>
          </cell>
          <cell r="Q396">
            <v>3.4422916666666667</v>
          </cell>
          <cell r="R396">
            <v>3.7613333333333334</v>
          </cell>
          <cell r="S396">
            <v>4.7016666666666662</v>
          </cell>
          <cell r="T396">
            <v>5.880441666666667</v>
          </cell>
          <cell r="U396">
            <v>7.0824731250000008</v>
          </cell>
          <cell r="V396">
            <v>8.3900066250000016</v>
          </cell>
        </row>
        <row r="397">
          <cell r="B397" t="str">
            <v>Number of stores</v>
          </cell>
          <cell r="E397">
            <v>0.1895950392662169</v>
          </cell>
          <cell r="F397">
            <v>0.28100448656988508</v>
          </cell>
          <cell r="G397">
            <v>7.894072130016383E-2</v>
          </cell>
          <cell r="H397">
            <v>3.5864478977225778E-2</v>
          </cell>
          <cell r="I397">
            <v>0.10373596086267489</v>
          </cell>
          <cell r="J397">
            <v>0.32275141523686313</v>
          </cell>
          <cell r="K397">
            <v>0.1121418579494935</v>
          </cell>
          <cell r="L397">
            <v>2</v>
          </cell>
          <cell r="M397">
            <v>11</v>
          </cell>
          <cell r="N397">
            <v>70</v>
          </cell>
          <cell r="O397">
            <v>82</v>
          </cell>
          <cell r="P397">
            <v>150</v>
          </cell>
          <cell r="Q397">
            <v>205</v>
          </cell>
          <cell r="R397">
            <v>224</v>
          </cell>
          <cell r="S397">
            <v>280</v>
          </cell>
          <cell r="T397">
            <v>340</v>
          </cell>
          <cell r="U397">
            <v>390</v>
          </cell>
          <cell r="V397">
            <v>440</v>
          </cell>
        </row>
        <row r="398">
          <cell r="B398" t="str">
            <v>Sales Volume per store</v>
          </cell>
          <cell r="D398">
            <v>0</v>
          </cell>
          <cell r="E398">
            <v>0</v>
          </cell>
          <cell r="F398">
            <v>0</v>
          </cell>
          <cell r="G398">
            <v>0</v>
          </cell>
          <cell r="H398">
            <v>0</v>
          </cell>
          <cell r="I398">
            <v>0</v>
          </cell>
          <cell r="J398">
            <v>135.37700000000001</v>
          </cell>
          <cell r="K398">
            <v>252.32300000000001</v>
          </cell>
          <cell r="L398">
            <v>0.19007250000000001</v>
          </cell>
          <cell r="M398">
            <v>5.2012545454545457E-2</v>
          </cell>
          <cell r="N398">
            <v>1.2194242857142858E-2</v>
          </cell>
          <cell r="O398">
            <v>1.8123658536585367E-2</v>
          </cell>
          <cell r="P398">
            <v>1.6791666666666667E-2</v>
          </cell>
          <cell r="Q398">
            <v>1.6791666666666667E-2</v>
          </cell>
          <cell r="R398">
            <v>1.6791666666666667E-2</v>
          </cell>
          <cell r="S398">
            <v>1.6791666666666667E-2</v>
          </cell>
          <cell r="T398">
            <v>1.7295416666666667E-2</v>
          </cell>
          <cell r="U398">
            <v>1.8160187500000001E-2</v>
          </cell>
          <cell r="V398">
            <v>1.9068196875000002E-2</v>
          </cell>
        </row>
        <row r="399">
          <cell r="B399" t="str">
            <v>Growth in sales per store</v>
          </cell>
          <cell r="D399">
            <v>15.683999999999999</v>
          </cell>
          <cell r="E399">
            <v>19.018999999999998</v>
          </cell>
          <cell r="F399">
            <v>20.706</v>
          </cell>
          <cell r="G399">
            <v>29.071999999999999</v>
          </cell>
          <cell r="H399">
            <v>26.41</v>
          </cell>
          <cell r="I399">
            <v>26.027999999999999</v>
          </cell>
          <cell r="J399">
            <v>26.902999999999999</v>
          </cell>
          <cell r="K399">
            <v>33.116</v>
          </cell>
          <cell r="L399">
            <v>41.746000000000002</v>
          </cell>
          <cell r="M399">
            <v>-0.72635417825016524</v>
          </cell>
          <cell r="N399">
            <v>-0.76555189232567766</v>
          </cell>
          <cell r="O399">
            <v>0.48624713718648915</v>
          </cell>
          <cell r="P399">
            <v>-7.3494646085384585E-2</v>
          </cell>
          <cell r="Q399">
            <v>0</v>
          </cell>
          <cell r="R399">
            <v>0</v>
          </cell>
          <cell r="S399">
            <v>0</v>
          </cell>
          <cell r="T399">
            <v>0.03</v>
          </cell>
          <cell r="U399">
            <v>0.05</v>
          </cell>
          <cell r="V399">
            <v>0.05</v>
          </cell>
        </row>
        <row r="400">
          <cell r="B400" t="str">
            <v>Growth in eyewear</v>
          </cell>
          <cell r="D400">
            <v>15.683999999999999</v>
          </cell>
          <cell r="E400">
            <v>19.018999999999998</v>
          </cell>
          <cell r="F400">
            <v>20.706</v>
          </cell>
          <cell r="G400">
            <v>29.071999999999999</v>
          </cell>
          <cell r="H400">
            <v>0</v>
          </cell>
          <cell r="I400">
            <v>26.027999999999999</v>
          </cell>
          <cell r="J400">
            <v>162.28</v>
          </cell>
          <cell r="K400">
            <v>285.43900000000002</v>
          </cell>
          <cell r="L400">
            <v>0.64178298725080341</v>
          </cell>
          <cell r="M400">
            <v>0.50505201962409085</v>
          </cell>
          <cell r="N400">
            <v>0.49194250338205125</v>
          </cell>
          <cell r="O400">
            <v>0.74103236070417289</v>
          </cell>
          <cell r="P400">
            <v>0.69482686691697948</v>
          </cell>
          <cell r="Q400">
            <v>0.3666666666666667</v>
          </cell>
          <cell r="R400">
            <v>9.2682926829268375E-2</v>
          </cell>
          <cell r="S400">
            <v>0.24999999999999978</v>
          </cell>
          <cell r="T400">
            <v>0.25071428571428589</v>
          </cell>
          <cell r="U400">
            <v>0.20441176470588251</v>
          </cell>
          <cell r="V400">
            <v>0.18461538461538463</v>
          </cell>
        </row>
        <row r="401">
          <cell r="B401" t="str">
            <v xml:space="preserve">Sales Value </v>
          </cell>
          <cell r="H401">
            <v>0</v>
          </cell>
          <cell r="I401">
            <v>9.6829999999999998</v>
          </cell>
          <cell r="J401">
            <v>102.113</v>
          </cell>
          <cell r="K401">
            <v>129.25200000000001</v>
          </cell>
          <cell r="L401">
            <v>252.70400000000001</v>
          </cell>
          <cell r="M401">
            <v>405.26600000000002</v>
          </cell>
          <cell r="N401">
            <v>648.476</v>
          </cell>
          <cell r="O401">
            <v>953.60699999999997</v>
          </cell>
          <cell r="P401">
            <v>1437.107</v>
          </cell>
          <cell r="Q401">
            <v>1964.0462333333335</v>
          </cell>
          <cell r="R401">
            <v>2210.462180266667</v>
          </cell>
          <cell r="S401">
            <v>2652.5546163199997</v>
          </cell>
          <cell r="T401">
            <v>3317.5879522688006</v>
          </cell>
          <cell r="U401">
            <v>4115.6142189638122</v>
          </cell>
          <cell r="V401">
            <v>5021.6825185541529</v>
          </cell>
        </row>
        <row r="402">
          <cell r="B402" t="str">
            <v xml:space="preserve">Sales Growth </v>
          </cell>
          <cell r="D402">
            <v>0</v>
          </cell>
          <cell r="E402">
            <v>-99.999999999999091</v>
          </cell>
          <cell r="F402">
            <v>-100</v>
          </cell>
          <cell r="G402">
            <v>0</v>
          </cell>
          <cell r="H402">
            <v>-0.13900000000012369</v>
          </cell>
          <cell r="I402">
            <v>3.9999999999054126E-2</v>
          </cell>
          <cell r="J402">
            <v>9.5455953733347112</v>
          </cell>
          <cell r="K402">
            <v>0.26577419133704838</v>
          </cell>
          <cell r="L402">
            <v>0.95512641970723844</v>
          </cell>
          <cell r="M402">
            <v>0.60371818412055211</v>
          </cell>
          <cell r="N402">
            <v>0.600124362764209</v>
          </cell>
          <cell r="O402">
            <v>0.47053553254091129</v>
          </cell>
          <cell r="P402">
            <v>0.50702228486158352</v>
          </cell>
          <cell r="Q402">
            <v>0.3666666666666667</v>
          </cell>
          <cell r="R402">
            <v>0.12546341463414645</v>
          </cell>
          <cell r="S402">
            <v>0.19999999999999973</v>
          </cell>
          <cell r="T402">
            <v>0.25071428571428611</v>
          </cell>
          <cell r="U402">
            <v>0.24054411764705885</v>
          </cell>
          <cell r="V402">
            <v>0.22015384615384614</v>
          </cell>
        </row>
        <row r="403">
          <cell r="B403" t="str">
            <v>Sales Value per store</v>
          </cell>
          <cell r="H403">
            <v>0</v>
          </cell>
          <cell r="M403">
            <v>36.842363636363636</v>
          </cell>
          <cell r="N403">
            <v>9.2639428571428564</v>
          </cell>
          <cell r="O403">
            <v>11.629353658536585</v>
          </cell>
          <cell r="P403">
            <v>9.5807133333333336</v>
          </cell>
          <cell r="Q403">
            <v>9.5807133333333336</v>
          </cell>
          <cell r="R403">
            <v>9.8681347333333349</v>
          </cell>
          <cell r="S403">
            <v>9.4734093439999985</v>
          </cell>
          <cell r="T403">
            <v>9.7576116243200008</v>
          </cell>
          <cell r="U403">
            <v>10.552856971702083</v>
          </cell>
          <cell r="V403">
            <v>11.412914814895801</v>
          </cell>
        </row>
        <row r="404">
          <cell r="B404" t="str">
            <v>Realisations</v>
          </cell>
          <cell r="D404">
            <v>4820.3959999999997</v>
          </cell>
          <cell r="E404">
            <v>6403.3229999999994</v>
          </cell>
          <cell r="F404">
            <v>7069.0259999999998</v>
          </cell>
          <cell r="G404">
            <v>7247.8359999999993</v>
          </cell>
          <cell r="H404">
            <v>0</v>
          </cell>
          <cell r="I404">
            <v>870.1473759884974</v>
          </cell>
          <cell r="J404">
            <v>390.97090872891283</v>
          </cell>
          <cell r="K404">
            <v>558.21787651591058</v>
          </cell>
          <cell r="L404">
            <v>664.75686908942646</v>
          </cell>
          <cell r="M404">
            <v>708.33610073094258</v>
          </cell>
          <cell r="N404">
            <v>759.69807766428414</v>
          </cell>
          <cell r="O404">
            <v>641.66700310872454</v>
          </cell>
          <cell r="P404">
            <v>570.56357320099255</v>
          </cell>
          <cell r="Q404">
            <v>570.56357320099255</v>
          </cell>
          <cell r="R404">
            <v>587.68048039702239</v>
          </cell>
          <cell r="S404">
            <v>564.17326118114147</v>
          </cell>
          <cell r="T404">
            <v>564.17326118114147</v>
          </cell>
          <cell r="U404">
            <v>581.0984590165757</v>
          </cell>
          <cell r="V404">
            <v>598.53141278707301</v>
          </cell>
        </row>
        <row r="405">
          <cell r="B405" t="str">
            <v>Growth in realisations</v>
          </cell>
          <cell r="J405">
            <v>-0.55068426393314651</v>
          </cell>
          <cell r="K405">
            <v>0.42777343288976422</v>
          </cell>
          <cell r="L405">
            <v>0.19085557280693655</v>
          </cell>
          <cell r="M405">
            <v>6.5556647351700637E-2</v>
          </cell>
          <cell r="N405">
            <v>7.2510742965578689E-2</v>
          </cell>
          <cell r="O405">
            <v>-0.15536576704057203</v>
          </cell>
          <cell r="P405">
            <v>-0.11081048201520838</v>
          </cell>
          <cell r="Q405">
            <v>0</v>
          </cell>
          <cell r="R405">
            <v>0.03</v>
          </cell>
          <cell r="S405">
            <v>-0.04</v>
          </cell>
          <cell r="T405">
            <v>0</v>
          </cell>
          <cell r="U405">
            <v>0.03</v>
          </cell>
          <cell r="V405">
            <v>0.03</v>
          </cell>
        </row>
        <row r="406">
          <cell r="B406" t="str">
            <v>Closing stock</v>
          </cell>
          <cell r="H406">
            <v>0</v>
          </cell>
          <cell r="I406">
            <v>2.1901E-2</v>
          </cell>
          <cell r="J406">
            <v>3.915599999999997E-8</v>
          </cell>
          <cell r="K406">
            <v>5.0347039156E-8</v>
          </cell>
          <cell r="L406">
            <v>0.175041</v>
          </cell>
          <cell r="M406">
            <v>0.16836200000000001</v>
          </cell>
          <cell r="N406">
            <v>0.27449800000000002</v>
          </cell>
          <cell r="O406">
            <v>0.42791299999999999</v>
          </cell>
          <cell r="P406">
            <v>1.010367</v>
          </cell>
        </row>
        <row r="407">
          <cell r="B407" t="str">
            <v>Closing stock value</v>
          </cell>
          <cell r="H407">
            <v>0</v>
          </cell>
          <cell r="I407">
            <v>4.5220000000000002</v>
          </cell>
          <cell r="J407">
            <v>102.113</v>
          </cell>
          <cell r="K407">
            <v>18.541</v>
          </cell>
          <cell r="L407">
            <v>67.590999999999994</v>
          </cell>
          <cell r="M407">
            <v>61.97</v>
          </cell>
          <cell r="N407">
            <v>94.715000000000003</v>
          </cell>
          <cell r="O407">
            <v>122.378</v>
          </cell>
          <cell r="P407">
            <v>257.101</v>
          </cell>
        </row>
        <row r="408">
          <cell r="B408" t="str">
            <v>Overall Segment Data</v>
          </cell>
          <cell r="I408">
            <v>870.1473759884974</v>
          </cell>
          <cell r="J408">
            <v>390.97090872891283</v>
          </cell>
          <cell r="K408">
            <v>558.21787651591058</v>
          </cell>
          <cell r="L408">
            <v>664.75686908942646</v>
          </cell>
          <cell r="M408">
            <v>708.33610073094258</v>
          </cell>
          <cell r="N408">
            <v>759.69807766428414</v>
          </cell>
          <cell r="O408">
            <v>641.66700310872454</v>
          </cell>
          <cell r="P408">
            <v>570.56357320099255</v>
          </cell>
        </row>
        <row r="409">
          <cell r="A409" t="str">
            <v xml:space="preserve">Sales include Sale of </v>
          </cell>
          <cell r="B409" t="str">
            <v>Watches Sold vol (in mn pieces)</v>
          </cell>
          <cell r="D409">
            <v>5.540324</v>
          </cell>
          <cell r="E409">
            <v>6.2423319999999993</v>
          </cell>
          <cell r="F409">
            <v>6.8381999999999996</v>
          </cell>
          <cell r="G409">
            <v>6.2281609999999992</v>
          </cell>
          <cell r="H409">
            <v>6.0426190000000002</v>
          </cell>
          <cell r="I409">
            <v>7.0769149999999996</v>
          </cell>
          <cell r="J409">
            <v>7.5413520000000007</v>
          </cell>
          <cell r="K409">
            <v>8.6096660000000007</v>
          </cell>
          <cell r="L409">
            <v>9.1130460000000006</v>
          </cell>
          <cell r="M409">
            <v>10.411597</v>
          </cell>
          <cell r="N409">
            <v>9.7687780000000011</v>
          </cell>
          <cell r="O409">
            <v>11.061018000000001</v>
          </cell>
          <cell r="P409">
            <v>13.628602000000001</v>
          </cell>
          <cell r="Q409">
            <v>0</v>
          </cell>
          <cell r="R409">
            <v>0</v>
          </cell>
          <cell r="S409">
            <v>0</v>
          </cell>
        </row>
        <row r="410">
          <cell r="B410" t="str">
            <v>Scrap</v>
          </cell>
          <cell r="D410">
            <v>20.082000000000001</v>
          </cell>
          <cell r="E410">
            <v>19.948</v>
          </cell>
          <cell r="F410">
            <v>18.058</v>
          </cell>
          <cell r="G410">
            <v>21.731000000000002</v>
          </cell>
          <cell r="H410">
            <v>16.484000000000002</v>
          </cell>
          <cell r="I410">
            <v>20.646999999999998</v>
          </cell>
          <cell r="J410">
            <v>32.162999999999997</v>
          </cell>
          <cell r="K410">
            <v>31.323</v>
          </cell>
          <cell r="L410">
            <v>59.936999999999998</v>
          </cell>
          <cell r="M410">
            <v>59.331000000000003</v>
          </cell>
          <cell r="N410">
            <v>57.616999999999997</v>
          </cell>
          <cell r="O410">
            <v>59.198</v>
          </cell>
          <cell r="P410">
            <v>52.128999999999998</v>
          </cell>
          <cell r="Q410">
            <v>67.953000000000003</v>
          </cell>
          <cell r="R410">
            <v>63.866999999999997</v>
          </cell>
          <cell r="S410" t="e">
            <v>#DIV/0!</v>
          </cell>
        </row>
        <row r="411">
          <cell r="B411" t="str">
            <v>Accessories</v>
          </cell>
          <cell r="D411">
            <v>178.47900000000001</v>
          </cell>
          <cell r="E411">
            <v>223.37899999999999</v>
          </cell>
          <cell r="F411">
            <v>290.73399999999998</v>
          </cell>
          <cell r="G411">
            <v>305.791</v>
          </cell>
          <cell r="H411">
            <v>327.63200000000001</v>
          </cell>
          <cell r="I411">
            <v>352.56700000000001</v>
          </cell>
          <cell r="J411">
            <v>430.59300000000002</v>
          </cell>
          <cell r="K411">
            <v>439.76400000000001</v>
          </cell>
          <cell r="L411">
            <v>525.91800000000001</v>
          </cell>
          <cell r="M411">
            <v>582.44399999999996</v>
          </cell>
          <cell r="N411">
            <v>731.38400000000001</v>
          </cell>
          <cell r="O411">
            <v>787</v>
          </cell>
          <cell r="P411">
            <v>1022.362</v>
          </cell>
          <cell r="Q411">
            <v>0</v>
          </cell>
          <cell r="R411">
            <v>0</v>
          </cell>
          <cell r="S411">
            <v>0</v>
          </cell>
        </row>
        <row r="412">
          <cell r="B412" t="str">
            <v>Tools and Components</v>
          </cell>
          <cell r="D412">
            <v>0</v>
          </cell>
          <cell r="E412">
            <v>0</v>
          </cell>
          <cell r="F412">
            <v>0</v>
          </cell>
          <cell r="G412">
            <v>0</v>
          </cell>
          <cell r="H412">
            <v>15.502000000000001</v>
          </cell>
          <cell r="I412">
            <v>19.082999999999998</v>
          </cell>
          <cell r="J412">
            <v>25.832000000000001</v>
          </cell>
          <cell r="K412">
            <v>11.077</v>
          </cell>
          <cell r="L412">
            <v>11.756</v>
          </cell>
          <cell r="M412">
            <v>6.3010000000000002</v>
          </cell>
          <cell r="N412">
            <v>59.314</v>
          </cell>
          <cell r="O412">
            <v>71.582999999999998</v>
          </cell>
          <cell r="P412">
            <v>124.61199999999999</v>
          </cell>
          <cell r="Q412">
            <v>117.111</v>
          </cell>
          <cell r="R412">
            <v>168.285</v>
          </cell>
          <cell r="S412" t="e">
            <v>#DIV/0!</v>
          </cell>
        </row>
        <row r="413">
          <cell r="B413" t="str">
            <v>Sale of Gold</v>
          </cell>
          <cell r="D413">
            <v>697.3482056284073</v>
          </cell>
          <cell r="E413">
            <v>723.75548112468221</v>
          </cell>
          <cell r="F413">
            <v>689.49314146997767</v>
          </cell>
          <cell r="G413">
            <v>680.4711695795919</v>
          </cell>
          <cell r="H413">
            <v>691.28915789660084</v>
          </cell>
          <cell r="I413">
            <v>696.0938488027623</v>
          </cell>
          <cell r="J413">
            <v>707.84482676315861</v>
          </cell>
          <cell r="K413">
            <v>719.88053891986044</v>
          </cell>
          <cell r="L413">
            <v>812.90163574286794</v>
          </cell>
          <cell r="M413">
            <v>82.906999999999996</v>
          </cell>
          <cell r="N413">
            <v>492.93700000000001</v>
          </cell>
          <cell r="O413">
            <v>78.808999999999997</v>
          </cell>
          <cell r="P413">
            <v>116.80500000000001</v>
          </cell>
          <cell r="Q413">
            <v>217.07300000000001</v>
          </cell>
          <cell r="R413">
            <v>211.01900000000001</v>
          </cell>
          <cell r="S413" t="e">
            <v>#DIV/0!</v>
          </cell>
        </row>
        <row r="414">
          <cell r="B414" t="str">
            <v>Precious Stones</v>
          </cell>
          <cell r="D414">
            <v>0</v>
          </cell>
          <cell r="E414">
            <v>0</v>
          </cell>
          <cell r="F414">
            <v>0</v>
          </cell>
          <cell r="G414">
            <v>0</v>
          </cell>
          <cell r="H414">
            <v>0</v>
          </cell>
          <cell r="I414">
            <v>0</v>
          </cell>
          <cell r="J414">
            <v>0</v>
          </cell>
          <cell r="K414">
            <v>60.6</v>
          </cell>
          <cell r="L414">
            <v>128.38900000000001</v>
          </cell>
          <cell r="M414">
            <v>145.709</v>
          </cell>
          <cell r="N414">
            <v>156.84299999999999</v>
          </cell>
          <cell r="O414">
            <v>262.59500000000003</v>
          </cell>
          <cell r="P414">
            <v>323.08</v>
          </cell>
          <cell r="Q414">
            <v>654.72400000000005</v>
          </cell>
          <cell r="R414">
            <v>761.31600000000003</v>
          </cell>
        </row>
        <row r="415">
          <cell r="B415" t="str">
            <v>Income from Services</v>
          </cell>
          <cell r="D415">
            <v>14.472</v>
          </cell>
          <cell r="E415">
            <v>10.096</v>
          </cell>
          <cell r="F415">
            <v>15.843999999999999</v>
          </cell>
          <cell r="G415">
            <v>22.741</v>
          </cell>
          <cell r="H415">
            <v>3.2069999999999999</v>
          </cell>
          <cell r="I415">
            <v>8.1660000000000004</v>
          </cell>
          <cell r="J415">
            <v>41.125</v>
          </cell>
          <cell r="K415">
            <v>46.351999999999997</v>
          </cell>
          <cell r="L415">
            <v>13.897</v>
          </cell>
          <cell r="M415">
            <v>18.109000000000002</v>
          </cell>
          <cell r="N415">
            <v>25.402000000000001</v>
          </cell>
          <cell r="O415">
            <v>24.683</v>
          </cell>
          <cell r="P415">
            <v>26.940999999999999</v>
          </cell>
          <cell r="Q415">
            <v>289.91000000000003</v>
          </cell>
          <cell r="R415">
            <v>310.56</v>
          </cell>
        </row>
        <row r="416">
          <cell r="B416" t="str">
            <v>Total</v>
          </cell>
          <cell r="D416">
            <v>213.03300000000002</v>
          </cell>
          <cell r="E416">
            <v>253.423</v>
          </cell>
          <cell r="F416">
            <v>324.63599999999997</v>
          </cell>
          <cell r="G416">
            <v>350.26299999999998</v>
          </cell>
          <cell r="H416">
            <v>362.82499999999999</v>
          </cell>
          <cell r="I416">
            <v>400.46300000000002</v>
          </cell>
          <cell r="J416">
            <v>529.71299999999997</v>
          </cell>
          <cell r="K416">
            <v>589.11599999999999</v>
          </cell>
          <cell r="L416">
            <v>739.89700000000005</v>
          </cell>
          <cell r="M416">
            <v>894.80100000000004</v>
          </cell>
          <cell r="N416">
            <v>1523.4970000000001</v>
          </cell>
          <cell r="O416">
            <v>1283.8680000000002</v>
          </cell>
          <cell r="P416">
            <v>1665.9289999999996</v>
          </cell>
          <cell r="Q416">
            <v>1999.1147999999994</v>
          </cell>
          <cell r="R416">
            <v>2398.9377599999993</v>
          </cell>
          <cell r="S416">
            <v>2878.7253119999991</v>
          </cell>
          <cell r="T416">
            <v>3454.4703743999989</v>
          </cell>
          <cell r="U416">
            <v>4145.3644492799986</v>
          </cell>
          <cell r="V416">
            <v>4974.4373391359977</v>
          </cell>
        </row>
        <row r="417">
          <cell r="B417" t="str">
            <v>And is net of</v>
          </cell>
          <cell r="D417">
            <v>743.82799999999997</v>
          </cell>
          <cell r="E417">
            <v>0.1895950392662169</v>
          </cell>
          <cell r="F417">
            <v>0.28100448656988508</v>
          </cell>
          <cell r="G417">
            <v>7.894072130016383E-2</v>
          </cell>
          <cell r="H417">
            <v>3.5864478977225778E-2</v>
          </cell>
          <cell r="I417">
            <v>0.10373596086267489</v>
          </cell>
          <cell r="J417">
            <v>0.32275141523686313</v>
          </cell>
          <cell r="K417">
            <v>0.1121418579494935</v>
          </cell>
          <cell r="L417">
            <v>0.25594449989475776</v>
          </cell>
          <cell r="M417">
            <v>0.20935887022112531</v>
          </cell>
          <cell r="N417">
            <v>0.7026098540345842</v>
          </cell>
          <cell r="O417">
            <v>-0.15728879019781461</v>
          </cell>
          <cell r="P417">
            <v>0.29758588889200399</v>
          </cell>
          <cell r="Q417">
            <v>0.2</v>
          </cell>
          <cell r="R417">
            <v>0.2</v>
          </cell>
          <cell r="S417">
            <v>0.2</v>
          </cell>
          <cell r="T417">
            <v>0.2</v>
          </cell>
          <cell r="U417">
            <v>0.2</v>
          </cell>
          <cell r="V417">
            <v>0.2</v>
          </cell>
        </row>
        <row r="418">
          <cell r="B418" t="str">
            <v>Turnover based commission</v>
          </cell>
          <cell r="D418">
            <v>0</v>
          </cell>
          <cell r="E418">
            <v>0</v>
          </cell>
          <cell r="F418">
            <v>0</v>
          </cell>
          <cell r="G418">
            <v>0</v>
          </cell>
          <cell r="H418">
            <v>0</v>
          </cell>
          <cell r="I418">
            <v>0</v>
          </cell>
          <cell r="J418">
            <v>135.37700000000001</v>
          </cell>
          <cell r="K418">
            <v>252.32300000000001</v>
          </cell>
          <cell r="L418">
            <v>410.57900000000001</v>
          </cell>
          <cell r="M418">
            <v>519.54899999999998</v>
          </cell>
          <cell r="N418">
            <v>724.60299999999995</v>
          </cell>
          <cell r="O418">
            <v>955.33799999999997</v>
          </cell>
          <cell r="P418">
            <v>1331.328</v>
          </cell>
        </row>
        <row r="419">
          <cell r="B419" t="str">
            <v>All discounts</v>
          </cell>
          <cell r="D419">
            <v>15.683999999999999</v>
          </cell>
          <cell r="E419">
            <v>19.018999999999998</v>
          </cell>
          <cell r="F419">
            <v>20.706</v>
          </cell>
          <cell r="G419">
            <v>29.071999999999999</v>
          </cell>
          <cell r="H419">
            <v>26.41</v>
          </cell>
          <cell r="I419">
            <v>26.027999999999999</v>
          </cell>
          <cell r="J419">
            <v>26.902999999999999</v>
          </cell>
          <cell r="K419">
            <v>33.116</v>
          </cell>
          <cell r="L419">
            <v>41.746000000000002</v>
          </cell>
          <cell r="M419">
            <v>51.518000000000001</v>
          </cell>
          <cell r="N419">
            <v>59.113999999999997</v>
          </cell>
          <cell r="O419">
            <v>64.417000000000002</v>
          </cell>
          <cell r="P419">
            <v>77.225999999999999</v>
          </cell>
        </row>
        <row r="420">
          <cell r="B420" t="str">
            <v>Total</v>
          </cell>
          <cell r="D420">
            <v>15.683999999999999</v>
          </cell>
          <cell r="E420">
            <v>19.018999999999998</v>
          </cell>
          <cell r="F420">
            <v>20.706</v>
          </cell>
          <cell r="G420">
            <v>29.071999999999999</v>
          </cell>
          <cell r="H420">
            <v>26.41</v>
          </cell>
          <cell r="I420">
            <v>26.027999999999999</v>
          </cell>
          <cell r="J420">
            <v>162.28</v>
          </cell>
          <cell r="K420">
            <v>285.43900000000002</v>
          </cell>
          <cell r="L420">
            <v>452.32499999999999</v>
          </cell>
          <cell r="M420">
            <v>571.06700000000001</v>
          </cell>
          <cell r="N420">
            <v>783.71699999999998</v>
          </cell>
          <cell r="O420">
            <v>1019.755</v>
          </cell>
          <cell r="P420">
            <v>1408.5540000000001</v>
          </cell>
        </row>
        <row r="421">
          <cell r="B421" t="str">
            <v>Grand Total</v>
          </cell>
          <cell r="D421">
            <v>4607.3629999999994</v>
          </cell>
          <cell r="E421">
            <v>6149.9</v>
          </cell>
          <cell r="F421">
            <v>6744.3900000000012</v>
          </cell>
          <cell r="G421">
            <v>6897.5730000000003</v>
          </cell>
          <cell r="H421">
            <v>7616.1390000000001</v>
          </cell>
          <cell r="I421">
            <v>9173.8960000000006</v>
          </cell>
          <cell r="J421">
            <v>10754.996999999999</v>
          </cell>
          <cell r="K421">
            <v>14222.939</v>
          </cell>
          <cell r="L421">
            <v>20563.702000000001</v>
          </cell>
          <cell r="M421">
            <v>29484.555</v>
          </cell>
          <cell r="N421">
            <v>37153.218000000001</v>
          </cell>
          <cell r="O421">
            <v>45852.051000000007</v>
          </cell>
        </row>
        <row r="422">
          <cell r="B422" t="str">
            <v>Others</v>
          </cell>
          <cell r="D422">
            <v>0</v>
          </cell>
          <cell r="E422">
            <v>-99.999999999999091</v>
          </cell>
          <cell r="F422">
            <v>-100</v>
          </cell>
          <cell r="G422">
            <v>0</v>
          </cell>
          <cell r="H422">
            <v>-0.13900000000012369</v>
          </cell>
          <cell r="I422">
            <v>3.9999999999054126E-2</v>
          </cell>
          <cell r="J422">
            <v>0.25200000000040745</v>
          </cell>
          <cell r="K422">
            <v>-60.359000000002197</v>
          </cell>
          <cell r="L422">
            <v>0</v>
          </cell>
          <cell r="M422">
            <v>0</v>
          </cell>
          <cell r="N422">
            <v>0</v>
          </cell>
          <cell r="O422">
            <v>0</v>
          </cell>
          <cell r="P422">
            <v>0</v>
          </cell>
          <cell r="Q422">
            <v>0</v>
          </cell>
          <cell r="R422">
            <v>0</v>
          </cell>
          <cell r="S422">
            <v>0</v>
          </cell>
          <cell r="T422">
            <v>0</v>
          </cell>
          <cell r="U422">
            <v>0</v>
          </cell>
          <cell r="V422">
            <v>0</v>
          </cell>
        </row>
        <row r="423">
          <cell r="B423" t="str">
            <v>Watches</v>
          </cell>
          <cell r="E423">
            <v>0.73463340867331173</v>
          </cell>
          <cell r="F423">
            <v>0.69908353461172912</v>
          </cell>
          <cell r="G423">
            <v>0.61443119195693896</v>
          </cell>
          <cell r="H423">
            <v>0.54846648675923593</v>
          </cell>
          <cell r="I423">
            <v>0.53754719581485066</v>
          </cell>
          <cell r="J423">
            <v>0.50109500863803647</v>
          </cell>
          <cell r="K423">
            <v>0.43976647132861685</v>
          </cell>
          <cell r="L423">
            <v>0.36472900051489349</v>
          </cell>
          <cell r="M423">
            <v>0.30357502894929789</v>
          </cell>
          <cell r="N423">
            <v>0.24493760290101491</v>
          </cell>
          <cell r="O423">
            <v>0.22102558832551078</v>
          </cell>
        </row>
        <row r="424">
          <cell r="B424" t="str">
            <v>Total revenues</v>
          </cell>
          <cell r="D424">
            <v>4820.3959999999997</v>
          </cell>
          <cell r="E424">
            <v>6403.3229999999994</v>
          </cell>
          <cell r="F424">
            <v>7069.0259999999998</v>
          </cell>
          <cell r="G424">
            <v>7247.8359999999993</v>
          </cell>
          <cell r="H424">
            <v>7979.1030000000001</v>
          </cell>
          <cell r="I424">
            <v>9585.2070000000003</v>
          </cell>
          <cell r="J424">
            <v>11346.356</v>
          </cell>
          <cell r="K424">
            <v>14874.097000000002</v>
          </cell>
          <cell r="L424">
            <v>21435.224999999999</v>
          </cell>
          <cell r="M424">
            <v>30581.917000000001</v>
          </cell>
          <cell r="N424">
            <v>39104.714999999997</v>
          </cell>
          <cell r="O424">
            <v>47395.173000000003</v>
          </cell>
          <cell r="P424">
            <v>66189.64</v>
          </cell>
          <cell r="Q424">
            <v>74420.396733333328</v>
          </cell>
        </row>
        <row r="426">
          <cell r="B426" t="str">
            <v>Growth</v>
          </cell>
        </row>
        <row r="427">
          <cell r="B427" t="str">
            <v>NOT NEEDED</v>
          </cell>
          <cell r="E427">
            <v>0.12670883507895914</v>
          </cell>
          <cell r="F427">
            <v>9.5455993048751742E-2</v>
          </cell>
          <cell r="G427">
            <v>-8.9210464742183637E-2</v>
          </cell>
          <cell r="H427">
            <v>-2.9790816261814568E-2</v>
          </cell>
          <cell r="I427">
            <v>0.17116684007381555</v>
          </cell>
          <cell r="J427">
            <v>6.5627042291733106E-2</v>
          </cell>
          <cell r="K427">
            <v>0.14166080564864236</v>
          </cell>
          <cell r="L427">
            <v>5.8466844126125128E-2</v>
          </cell>
          <cell r="M427">
            <v>0.14249362946264066</v>
          </cell>
          <cell r="N427">
            <v>-6.1740672444390521E-2</v>
          </cell>
          <cell r="O427">
            <v>0.13228266626593421</v>
          </cell>
        </row>
        <row r="428">
          <cell r="B428" t="str">
            <v>Overall Segment Data</v>
          </cell>
          <cell r="E428">
            <v>0.16937519654927402</v>
          </cell>
          <cell r="F428">
            <v>4.3597476893138198E-2</v>
          </cell>
          <cell r="G428">
            <v>-0.10112808522443373</v>
          </cell>
          <cell r="H428">
            <v>-1.4366633601410328E-2</v>
          </cell>
          <cell r="I428">
            <v>0.17930684140585185</v>
          </cell>
          <cell r="J428">
            <v>8.3616225660484211E-2</v>
          </cell>
          <cell r="K428">
            <v>0.16107282975032144</v>
          </cell>
          <cell r="L428">
            <v>0.19523918546366525</v>
          </cell>
          <cell r="M428">
            <v>0.19164876937261144</v>
          </cell>
          <cell r="N428">
            <v>1.2872821669314138E-2</v>
          </cell>
          <cell r="O428">
            <v>0.10986229872243491</v>
          </cell>
        </row>
        <row r="429">
          <cell r="B429" t="str">
            <v>Watches Sold vol (in mn pieces)</v>
          </cell>
          <cell r="D429">
            <v>5.540324</v>
          </cell>
          <cell r="E429">
            <v>6.2423319999999993</v>
          </cell>
          <cell r="F429">
            <v>6.8381999999999996</v>
          </cell>
          <cell r="G429">
            <v>6.2281609999999992</v>
          </cell>
          <cell r="H429">
            <v>6.0426190000000002</v>
          </cell>
          <cell r="I429">
            <v>7.0769149999999996</v>
          </cell>
          <cell r="J429">
            <v>7.5413520000000007</v>
          </cell>
          <cell r="K429">
            <v>8.6096660000000007</v>
          </cell>
          <cell r="L429">
            <v>9.1130460000000006</v>
          </cell>
          <cell r="M429">
            <v>10.411597</v>
          </cell>
          <cell r="N429">
            <v>9.7687780000000011</v>
          </cell>
          <cell r="O429">
            <v>11.061018000000001</v>
          </cell>
          <cell r="P429">
            <v>13.628602000000001</v>
          </cell>
          <cell r="Q429">
            <v>0</v>
          </cell>
          <cell r="S429">
            <v>0</v>
          </cell>
        </row>
        <row r="430">
          <cell r="B430" t="str">
            <v>Growth in volume of watches sold</v>
          </cell>
          <cell r="E430">
            <v>0.12670883507895914</v>
          </cell>
          <cell r="F430">
            <v>9.5455993048751742E-2</v>
          </cell>
          <cell r="G430">
            <v>-8.9210464742183637E-2</v>
          </cell>
          <cell r="H430">
            <v>-2.9790816261814568E-2</v>
          </cell>
          <cell r="I430">
            <v>0.17116684007381555</v>
          </cell>
          <cell r="J430">
            <v>6.5627042291733106E-2</v>
          </cell>
          <cell r="K430">
            <v>0.14166080564864236</v>
          </cell>
          <cell r="L430">
            <v>5.8466844126125128E-2</v>
          </cell>
          <cell r="M430">
            <v>0.14249362946264066</v>
          </cell>
          <cell r="N430">
            <v>-6.1740672444390521E-2</v>
          </cell>
          <cell r="O430">
            <v>0.13228266626593421</v>
          </cell>
          <cell r="P430">
            <v>0.2321290861293237</v>
          </cell>
          <cell r="Q430">
            <v>-1</v>
          </cell>
          <cell r="S430" t="e">
            <v>#DIV/0!</v>
          </cell>
        </row>
        <row r="431">
          <cell r="B431" t="str">
            <v>Watches sold value (Rs mn)</v>
          </cell>
          <cell r="D431">
            <v>3863.5349999999999</v>
          </cell>
          <cell r="E431">
            <v>4517.9219999999996</v>
          </cell>
          <cell r="F431">
            <v>4714.8920000000007</v>
          </cell>
          <cell r="G431">
            <v>4238.0839999999998</v>
          </cell>
          <cell r="H431">
            <v>4177.1970000000001</v>
          </cell>
          <cell r="I431">
            <v>4926.1970000000001</v>
          </cell>
          <cell r="J431">
            <v>5338.107</v>
          </cell>
          <cell r="K431">
            <v>6197.9309999999996</v>
          </cell>
          <cell r="L431">
            <v>7408.01</v>
          </cell>
          <cell r="M431">
            <v>8827.7459999999992</v>
          </cell>
          <cell r="N431">
            <v>8941.384</v>
          </cell>
          <cell r="O431">
            <v>9923.7049999999999</v>
          </cell>
          <cell r="P431">
            <v>12400.182000000001</v>
          </cell>
          <cell r="Q431">
            <v>0</v>
          </cell>
          <cell r="S431">
            <v>0</v>
          </cell>
        </row>
        <row r="432">
          <cell r="B432" t="str">
            <v>Growth in value of watches sold</v>
          </cell>
          <cell r="E432">
            <v>0.16937519654927402</v>
          </cell>
          <cell r="F432">
            <v>4.3597476893138198E-2</v>
          </cell>
          <cell r="G432">
            <v>-0.10112808522443373</v>
          </cell>
          <cell r="H432">
            <v>-1.4366633601410328E-2</v>
          </cell>
          <cell r="I432">
            <v>0.17930684140585185</v>
          </cell>
          <cell r="J432">
            <v>8.3616225660484211E-2</v>
          </cell>
          <cell r="K432">
            <v>0.16107282975032144</v>
          </cell>
          <cell r="L432">
            <v>0.19523918546366525</v>
          </cell>
          <cell r="M432">
            <v>0.19164876937261144</v>
          </cell>
          <cell r="N432">
            <v>1.2872821669314138E-2</v>
          </cell>
          <cell r="O432">
            <v>0.10986229872243491</v>
          </cell>
          <cell r="P432">
            <v>0.24955165434683924</v>
          </cell>
          <cell r="Q432">
            <v>-1</v>
          </cell>
          <cell r="S432" t="e">
            <v>#DIV/0!</v>
          </cell>
        </row>
        <row r="433">
          <cell r="B433" t="str">
            <v>Realization Watches</v>
          </cell>
          <cell r="D433">
            <v>697.3482056284073</v>
          </cell>
          <cell r="E433">
            <v>723.75548112468221</v>
          </cell>
          <cell r="F433">
            <v>689.49314146997767</v>
          </cell>
          <cell r="G433">
            <v>680.4711695795919</v>
          </cell>
          <cell r="H433">
            <v>691.28915789660084</v>
          </cell>
          <cell r="I433">
            <v>696.0938488027623</v>
          </cell>
          <cell r="J433">
            <v>707.84482676315861</v>
          </cell>
          <cell r="K433">
            <v>719.88053891986044</v>
          </cell>
          <cell r="L433">
            <v>812.90163574286794</v>
          </cell>
          <cell r="M433">
            <v>847.87626720473327</v>
          </cell>
          <cell r="N433">
            <v>915.30220054135725</v>
          </cell>
          <cell r="O433">
            <v>897.17827057147895</v>
          </cell>
          <cell r="P433">
            <v>909.86456277760556</v>
          </cell>
          <cell r="Q433" t="e">
            <v>#DIV/0!</v>
          </cell>
          <cell r="S433" t="e">
            <v>#DIV/0!</v>
          </cell>
        </row>
        <row r="435">
          <cell r="A435" t="str">
            <v>Segment as reported</v>
          </cell>
          <cell r="B435" t="str">
            <v>Jewellery sold vol (in mn pieces)</v>
          </cell>
          <cell r="D435">
            <v>0.167744</v>
          </cell>
          <cell r="E435">
            <v>0.300261</v>
          </cell>
          <cell r="F435">
            <v>0.72148299999999999</v>
          </cell>
          <cell r="G435">
            <v>0.60487599999999997</v>
          </cell>
          <cell r="H435">
            <v>1.3724499999999999</v>
          </cell>
          <cell r="I435">
            <v>1.2660560000000001</v>
          </cell>
          <cell r="J435">
            <v>0.94488799999999995</v>
          </cell>
          <cell r="K435">
            <v>1.9967630000000001</v>
          </cell>
          <cell r="L435">
            <v>2.6450930000000001</v>
          </cell>
          <cell r="M435">
            <v>2.1555840000000002</v>
          </cell>
          <cell r="N435">
            <v>2.1367660000000002</v>
          </cell>
          <cell r="O435">
            <v>2.0913909999999998</v>
          </cell>
        </row>
        <row r="436">
          <cell r="A436" t="str">
            <v>Watches</v>
          </cell>
          <cell r="B436" t="str">
            <v>Growth in volume of jewellery sold</v>
          </cell>
          <cell r="E436">
            <v>0.78999546928653186</v>
          </cell>
          <cell r="F436">
            <v>1.4028528513526566</v>
          </cell>
          <cell r="G436">
            <v>-0.16162127174167651</v>
          </cell>
          <cell r="H436">
            <v>1.2689774433106953</v>
          </cell>
          <cell r="I436">
            <v>-7.7521221173813215E-2</v>
          </cell>
          <cell r="J436">
            <v>-0.25367598273694059</v>
          </cell>
          <cell r="K436">
            <v>1.1132271761309278</v>
          </cell>
          <cell r="L436">
            <v>0.32469051159301321</v>
          </cell>
          <cell r="M436">
            <v>-0.18506305827432157</v>
          </cell>
          <cell r="N436">
            <v>-8.7298848015201491E-3</v>
          </cell>
          <cell r="O436">
            <v>-2.1235362224970022E-2</v>
          </cell>
        </row>
        <row r="437">
          <cell r="B437" t="str">
            <v>Jewellery sold value (Rs mn)</v>
          </cell>
          <cell r="D437">
            <v>743.82799999999997</v>
          </cell>
          <cell r="E437">
            <v>1631.9780000000001</v>
          </cell>
          <cell r="F437">
            <v>2029.498</v>
          </cell>
          <cell r="G437">
            <v>2659.489</v>
          </cell>
          <cell r="H437">
            <v>3438.942</v>
          </cell>
          <cell r="I437">
            <v>4238.0160000000005</v>
          </cell>
          <cell r="J437">
            <v>5314.777</v>
          </cell>
          <cell r="K437">
            <v>7895.7560000000003</v>
          </cell>
          <cell r="L437">
            <v>12902.987999999999</v>
          </cell>
          <cell r="M437">
            <v>20251.543000000001</v>
          </cell>
          <cell r="N437">
            <v>27563.358</v>
          </cell>
          <cell r="O437">
            <v>34974.739000000001</v>
          </cell>
          <cell r="P437">
            <v>12400.181999999999</v>
          </cell>
        </row>
        <row r="438">
          <cell r="B438" t="str">
            <v>Growth in value of jewellery sold</v>
          </cell>
          <cell r="E438">
            <v>1.1940260382776664</v>
          </cell>
          <cell r="F438">
            <v>0.24358171494958869</v>
          </cell>
          <cell r="G438">
            <v>0.31041715734629949</v>
          </cell>
          <cell r="H438">
            <v>0.29308374653927882</v>
          </cell>
          <cell r="I438">
            <v>0.23236041782618044</v>
          </cell>
          <cell r="J438">
            <v>0.2540719525362809</v>
          </cell>
          <cell r="K438">
            <v>0.48562319736086779</v>
          </cell>
          <cell r="L438">
            <v>0.63416751986763509</v>
          </cell>
          <cell r="M438">
            <v>0.56952350881826774</v>
          </cell>
          <cell r="N438">
            <v>0.36104977284940709</v>
          </cell>
          <cell r="O438">
            <v>0.26888527152606012</v>
          </cell>
          <cell r="P438">
            <v>0.24955165434683901</v>
          </cell>
          <cell r="S438">
            <v>0.15662838845310456</v>
          </cell>
        </row>
        <row r="439">
          <cell r="B439" t="str">
            <v>Realization Jewellery, RHS</v>
          </cell>
          <cell r="D439">
            <v>4434.304654711942</v>
          </cell>
          <cell r="E439">
            <v>5435.1980443680668</v>
          </cell>
          <cell r="F439">
            <v>2812.9533197594401</v>
          </cell>
          <cell r="G439">
            <v>4396.7507389944385</v>
          </cell>
          <cell r="H439">
            <v>2505.6956537578785</v>
          </cell>
          <cell r="I439">
            <v>3347.4159120923564</v>
          </cell>
          <cell r="J439">
            <v>5624.7692848252918</v>
          </cell>
          <cell r="K439">
            <v>3954.2779989412866</v>
          </cell>
          <cell r="L439">
            <v>4878.0848159214056</v>
          </cell>
          <cell r="M439">
            <v>9394.9217474243633</v>
          </cell>
          <cell r="N439">
            <v>12899.567851603779</v>
          </cell>
          <cell r="O439">
            <v>16723.194754113414</v>
          </cell>
          <cell r="P439">
            <v>12651.6</v>
          </cell>
          <cell r="Q439">
            <v>14802.371999999999</v>
          </cell>
          <cell r="R439">
            <v>17933.0736</v>
          </cell>
          <cell r="S439">
            <v>19576.136969999996</v>
          </cell>
          <cell r="T439">
            <v>22512.557515499993</v>
          </cell>
          <cell r="U439">
            <v>25889.441142824991</v>
          </cell>
          <cell r="V439">
            <v>28996.174079963992</v>
          </cell>
          <cell r="W439">
            <v>32475.714969559675</v>
          </cell>
          <cell r="X439">
            <v>36372.800765906839</v>
          </cell>
          <cell r="Y439">
            <v>40010.080842497526</v>
          </cell>
          <cell r="Z439">
            <v>44011.088926747281</v>
          </cell>
          <cell r="AA439">
            <v>48412.197819422014</v>
          </cell>
          <cell r="AB439">
            <v>53253.417601364221</v>
          </cell>
          <cell r="AC439">
            <v>0.12080957636426426</v>
          </cell>
        </row>
        <row r="440">
          <cell r="B440" t="str">
            <v>Total</v>
          </cell>
          <cell r="D440">
            <v>4607.3629999999994</v>
          </cell>
          <cell r="E440">
            <v>6149.9</v>
          </cell>
          <cell r="F440">
            <v>6744.3900000000012</v>
          </cell>
          <cell r="G440">
            <v>6897.5730000000003</v>
          </cell>
          <cell r="H440">
            <v>7616.1390000000001</v>
          </cell>
          <cell r="I440">
            <v>9164.2129999999997</v>
          </cell>
          <cell r="J440">
            <v>10652.884</v>
          </cell>
          <cell r="K440">
            <v>14093.687</v>
          </cell>
          <cell r="L440">
            <v>20310.998</v>
          </cell>
          <cell r="M440">
            <v>29079.289000000001</v>
          </cell>
          <cell r="N440">
            <v>36504.741999999998</v>
          </cell>
          <cell r="O440">
            <v>44898.444000000003</v>
          </cell>
          <cell r="P440">
            <v>0.23389314763883218</v>
          </cell>
          <cell r="Q440">
            <v>0.17</v>
          </cell>
          <cell r="R440">
            <v>0.15</v>
          </cell>
          <cell r="S440">
            <v>0.15</v>
          </cell>
          <cell r="T440">
            <v>0.15</v>
          </cell>
          <cell r="U440">
            <v>0.15</v>
          </cell>
          <cell r="V440">
            <v>0.12</v>
          </cell>
          <cell r="W440">
            <v>0.12</v>
          </cell>
          <cell r="X440">
            <v>0.12</v>
          </cell>
          <cell r="Y440">
            <v>0.1</v>
          </cell>
          <cell r="Z440">
            <v>0.1</v>
          </cell>
          <cell r="AA440">
            <v>0.1</v>
          </cell>
          <cell r="AB440">
            <v>0.1</v>
          </cell>
        </row>
        <row r="441">
          <cell r="B441" t="str">
            <v>Grand Total</v>
          </cell>
          <cell r="D441">
            <v>4607.3629999999994</v>
          </cell>
          <cell r="E441">
            <v>6149.9</v>
          </cell>
          <cell r="F441">
            <v>6744.3900000000012</v>
          </cell>
          <cell r="G441">
            <v>6897.5730000000003</v>
          </cell>
          <cell r="H441">
            <v>7616.1390000000001</v>
          </cell>
          <cell r="I441">
            <v>9173.8960000000006</v>
          </cell>
          <cell r="J441">
            <v>10754.996999999999</v>
          </cell>
          <cell r="K441">
            <v>14222.939</v>
          </cell>
          <cell r="L441">
            <v>20563.702000000001</v>
          </cell>
          <cell r="M441">
            <v>29484.555</v>
          </cell>
          <cell r="N441">
            <v>37153.218000000001</v>
          </cell>
          <cell r="O441">
            <v>45852.051000000007</v>
          </cell>
          <cell r="P441">
            <v>0.19401642226423862</v>
          </cell>
          <cell r="Q441">
            <v>0.16190112964477235</v>
          </cell>
          <cell r="R441">
            <v>0.15645183787485592</v>
          </cell>
          <cell r="S441">
            <v>0.15304863714167999</v>
          </cell>
          <cell r="T441">
            <v>0.15074394193397647</v>
          </cell>
          <cell r="U441">
            <v>0.14841204165822044</v>
          </cell>
          <cell r="V441">
            <v>0.14279166387522871</v>
          </cell>
          <cell r="W441">
            <v>0.13730285466031503</v>
          </cell>
          <cell r="X441">
            <v>0.13371072891393918</v>
          </cell>
          <cell r="Y441">
            <v>0.12814912723615862</v>
          </cell>
          <cell r="Z441">
            <v>0.12276551210217843</v>
          </cell>
          <cell r="AA441">
            <v>0.11755863028667163</v>
          </cell>
          <cell r="AB441">
            <v>0.11252683307286003</v>
          </cell>
        </row>
        <row r="442">
          <cell r="B442" t="str">
            <v>Results</v>
          </cell>
          <cell r="G442">
            <v>499</v>
          </cell>
          <cell r="H442">
            <v>368.6</v>
          </cell>
          <cell r="I442">
            <v>543</v>
          </cell>
          <cell r="J442">
            <v>837.9</v>
          </cell>
          <cell r="K442">
            <v>1032.2</v>
          </cell>
          <cell r="L442">
            <v>1109.4000000000001</v>
          </cell>
          <cell r="M442">
            <v>1281.3</v>
          </cell>
          <cell r="N442">
            <v>1363.4</v>
          </cell>
          <cell r="O442">
            <v>1432.9</v>
          </cell>
          <cell r="P442">
            <v>1849.3</v>
          </cell>
          <cell r="Q442">
            <v>2220.3557999999998</v>
          </cell>
          <cell r="R442">
            <v>2553.4091699999994</v>
          </cell>
          <cell r="S442">
            <v>2936.4205454999992</v>
          </cell>
          <cell r="T442">
            <v>3602.0092024799992</v>
          </cell>
          <cell r="U442">
            <v>4142.3105828519983</v>
          </cell>
          <cell r="V442">
            <v>4639.3878527942388</v>
          </cell>
          <cell r="W442">
            <v>4871.357245433951</v>
          </cell>
          <cell r="X442">
            <v>5455.9201148860257</v>
          </cell>
          <cell r="Y442">
            <v>6001.5121263746287</v>
          </cell>
          <cell r="Z442">
            <v>6161.5524497446204</v>
          </cell>
          <cell r="AA442">
            <v>6777.7076947190826</v>
          </cell>
          <cell r="AB442">
            <v>7455.4784641909919</v>
          </cell>
          <cell r="AC442">
            <v>0.10907756039140359</v>
          </cell>
        </row>
        <row r="443">
          <cell r="B443" t="str">
            <v>Watches</v>
          </cell>
          <cell r="E443">
            <v>0.73463340867331173</v>
          </cell>
          <cell r="F443">
            <v>0.69908353461172912</v>
          </cell>
          <cell r="G443">
            <v>0.61443119195693896</v>
          </cell>
          <cell r="H443">
            <v>0.54846648675923593</v>
          </cell>
          <cell r="I443">
            <v>0.53754719581485066</v>
          </cell>
          <cell r="J443">
            <v>0.50109500863803647</v>
          </cell>
          <cell r="K443">
            <v>0.43976647132861685</v>
          </cell>
          <cell r="L443">
            <v>0.36472900051489349</v>
          </cell>
          <cell r="M443">
            <v>0.30357502894929789</v>
          </cell>
          <cell r="N443">
            <v>0.24493760290101491</v>
          </cell>
          <cell r="O443">
            <v>0.22102558832551078</v>
          </cell>
          <cell r="P443">
            <v>13</v>
          </cell>
          <cell r="Q443">
            <v>0</v>
          </cell>
          <cell r="R443">
            <v>0</v>
          </cell>
          <cell r="S443">
            <v>0</v>
          </cell>
        </row>
        <row r="444">
          <cell r="B444" t="str">
            <v>Jewellery</v>
          </cell>
          <cell r="E444">
            <v>0.26536659132668827</v>
          </cell>
          <cell r="F444">
            <v>0.30091646538827077</v>
          </cell>
          <cell r="G444">
            <v>0.38556880804306093</v>
          </cell>
          <cell r="H444">
            <v>0.45153351324076413</v>
          </cell>
          <cell r="I444">
            <v>0.46245280418514939</v>
          </cell>
          <cell r="J444">
            <v>0.49890499136196359</v>
          </cell>
          <cell r="K444">
            <v>0.56023352867138321</v>
          </cell>
          <cell r="L444">
            <v>0.63527099948510657</v>
          </cell>
          <cell r="M444">
            <v>0.69642497105070211</v>
          </cell>
          <cell r="N444">
            <v>0.75506239709898515</v>
          </cell>
          <cell r="O444">
            <v>0.77897441167448922</v>
          </cell>
          <cell r="P444">
            <v>1862.3</v>
          </cell>
          <cell r="Q444">
            <v>2220.3557999999998</v>
          </cell>
          <cell r="R444">
            <v>2553.4091699999994</v>
          </cell>
          <cell r="S444">
            <v>2936.4205454999992</v>
          </cell>
          <cell r="T444">
            <v>3602.0092024799992</v>
          </cell>
          <cell r="U444">
            <v>4142.3105828519983</v>
          </cell>
          <cell r="V444">
            <v>4639.3878527942388</v>
          </cell>
          <cell r="W444">
            <v>4871.357245433951</v>
          </cell>
          <cell r="X444">
            <v>5455.9201148860257</v>
          </cell>
          <cell r="Y444">
            <v>6001.5121263746287</v>
          </cell>
          <cell r="Z444">
            <v>6161.5524497446204</v>
          </cell>
          <cell r="AA444">
            <v>6777.7076947190826</v>
          </cell>
          <cell r="AB444">
            <v>7455.4784641909919</v>
          </cell>
        </row>
        <row r="445">
          <cell r="B445" t="str">
            <v>EBIT growth</v>
          </cell>
          <cell r="H445">
            <v>-0.26475155279503115</v>
          </cell>
          <cell r="I445">
            <v>0.46647307286166839</v>
          </cell>
          <cell r="J445">
            <v>0.52763276327632758</v>
          </cell>
          <cell r="K445">
            <v>0.22625500824888056</v>
          </cell>
          <cell r="L445">
            <v>7.4956755717854984E-2</v>
          </cell>
          <cell r="M445">
            <v>0.15537278741283722</v>
          </cell>
          <cell r="N445">
            <v>6.6697616836892903E-2</v>
          </cell>
          <cell r="O445">
            <v>4.9833164079500891E-2</v>
          </cell>
          <cell r="P445">
            <v>0.28674082774822063</v>
          </cell>
          <cell r="Q445">
            <v>0.19226537077807015</v>
          </cell>
          <cell r="R445">
            <v>0.14999999999999991</v>
          </cell>
          <cell r="S445">
            <v>0.14999999999999991</v>
          </cell>
        </row>
        <row r="446">
          <cell r="B446" t="str">
            <v>Growth</v>
          </cell>
          <cell r="H446">
            <v>100</v>
          </cell>
          <cell r="I446">
            <v>250</v>
          </cell>
          <cell r="J446">
            <v>350</v>
          </cell>
          <cell r="K446">
            <v>250</v>
          </cell>
          <cell r="L446">
            <v>240</v>
          </cell>
          <cell r="M446">
            <v>0</v>
          </cell>
          <cell r="N446">
            <v>0</v>
          </cell>
          <cell r="O446">
            <v>0</v>
          </cell>
          <cell r="P446">
            <v>0</v>
          </cell>
          <cell r="Q446">
            <v>0</v>
          </cell>
          <cell r="R446">
            <v>0</v>
          </cell>
          <cell r="S446">
            <v>0</v>
          </cell>
        </row>
        <row r="447">
          <cell r="B447" t="str">
            <v xml:space="preserve">Watches Sold vol </v>
          </cell>
          <cell r="E447">
            <v>0.12670883507895914</v>
          </cell>
          <cell r="F447">
            <v>9.5455993048751742E-2</v>
          </cell>
          <cell r="G447">
            <v>-8.9210464742183637E-2</v>
          </cell>
          <cell r="H447">
            <v>-2.9790816261814568E-2</v>
          </cell>
          <cell r="I447">
            <v>0.17116684007381555</v>
          </cell>
          <cell r="J447">
            <v>6.5627042291733106E-2</v>
          </cell>
          <cell r="K447">
            <v>0.14166080564864236</v>
          </cell>
          <cell r="L447">
            <v>5.8466844126125128E-2</v>
          </cell>
          <cell r="M447">
            <v>0.14249362946264066</v>
          </cell>
          <cell r="N447">
            <v>-6.1740672444390521E-2</v>
          </cell>
          <cell r="O447">
            <v>0.13228266626593421</v>
          </cell>
          <cell r="P447">
            <v>1862.3</v>
          </cell>
          <cell r="Q447">
            <v>2220.3557999999998</v>
          </cell>
          <cell r="R447">
            <v>2553.4091699999994</v>
          </cell>
          <cell r="S447">
            <v>2936.4205454999992</v>
          </cell>
        </row>
        <row r="448">
          <cell r="B448" t="str">
            <v>Watches sold value (Rs mn)</v>
          </cell>
          <cell r="E448">
            <v>0.16937519654927402</v>
          </cell>
          <cell r="F448">
            <v>4.3597476893138198E-2</v>
          </cell>
          <cell r="G448">
            <v>-0.10112808522443373</v>
          </cell>
          <cell r="H448">
            <v>-1.4366633601410328E-2</v>
          </cell>
          <cell r="I448">
            <v>0.17930684140585185</v>
          </cell>
          <cell r="J448">
            <v>8.3616225660484211E-2</v>
          </cell>
          <cell r="K448">
            <v>0.16107282975032144</v>
          </cell>
          <cell r="L448">
            <v>0.19523918546366525</v>
          </cell>
          <cell r="M448">
            <v>0.19164876937261144</v>
          </cell>
          <cell r="N448">
            <v>1.2872821669314138E-2</v>
          </cell>
          <cell r="O448">
            <v>0.10986229872243491</v>
          </cell>
          <cell r="P448">
            <v>0.14719877327768818</v>
          </cell>
          <cell r="Q448">
            <v>0.15</v>
          </cell>
          <cell r="R448">
            <v>0.15</v>
          </cell>
          <cell r="S448">
            <v>0.15</v>
          </cell>
          <cell r="T448">
            <v>0.16</v>
          </cell>
          <cell r="U448">
            <v>0.16</v>
          </cell>
          <cell r="V448">
            <v>0.16</v>
          </cell>
          <cell r="W448">
            <v>0.15</v>
          </cell>
          <cell r="X448">
            <v>0.15</v>
          </cell>
          <cell r="Y448">
            <v>0.15</v>
          </cell>
          <cell r="Z448">
            <v>0.14000000000000001</v>
          </cell>
          <cell r="AA448">
            <v>0.14000000000000001</v>
          </cell>
          <cell r="AB448">
            <v>0.14000000000000001</v>
          </cell>
        </row>
        <row r="449">
          <cell r="B449" t="str">
            <v>Unit value (in Rs)</v>
          </cell>
          <cell r="E449">
            <v>3.7868134288060906E-2</v>
          </cell>
          <cell r="F449">
            <v>-4.733966173418469E-2</v>
          </cell>
          <cell r="G449">
            <v>-1.3084933479035388E-2</v>
          </cell>
          <cell r="H449">
            <v>1.5897790825866398E-2</v>
          </cell>
          <cell r="I449">
            <v>6.9503345326300536E-3</v>
          </cell>
          <cell r="J449">
            <v>1.6881312743399768E-2</v>
          </cell>
          <cell r="K449">
            <v>1.7003320080389406E-2</v>
          </cell>
          <cell r="L449">
            <v>0.12921740732508247</v>
          </cell>
          <cell r="M449">
            <v>4.3024432384004108E-2</v>
          </cell>
          <cell r="N449">
            <v>7.9523317192156995E-2</v>
          </cell>
          <cell r="O449">
            <v>-1.9801033974526483E-2</v>
          </cell>
          <cell r="P449">
            <v>0.14719877327768818</v>
          </cell>
          <cell r="Q449">
            <v>0.15</v>
          </cell>
          <cell r="R449">
            <v>0.15</v>
          </cell>
          <cell r="S449">
            <v>0.15</v>
          </cell>
        </row>
        <row r="450">
          <cell r="B450" t="str">
            <v>Jewellery sold vol (in lac pieces)</v>
          </cell>
          <cell r="E450">
            <v>0.78999546928653186</v>
          </cell>
          <cell r="F450">
            <v>1.4028528513526566</v>
          </cell>
          <cell r="G450">
            <v>-0.16162127174167651</v>
          </cell>
          <cell r="H450">
            <v>1.2689774433106953</v>
          </cell>
          <cell r="I450">
            <v>-7.7521221173813215E-2</v>
          </cell>
          <cell r="J450">
            <v>-0.25367598273694059</v>
          </cell>
          <cell r="K450">
            <v>1.1132271761309278</v>
          </cell>
          <cell r="L450">
            <v>0.32469051159301321</v>
          </cell>
          <cell r="M450">
            <v>-0.18506305827432157</v>
          </cell>
          <cell r="N450">
            <v>-8.7298848015201491E-3</v>
          </cell>
          <cell r="O450">
            <v>-2.1235362224970022E-2</v>
          </cell>
        </row>
        <row r="451">
          <cell r="B451" t="str">
            <v>Jewellery sold value (rs mn)</v>
          </cell>
          <cell r="E451">
            <v>1.1940260382776664</v>
          </cell>
          <cell r="F451">
            <v>0.24358171494958869</v>
          </cell>
          <cell r="G451">
            <v>0.31041715734629949</v>
          </cell>
          <cell r="H451">
            <v>0.29308374653927882</v>
          </cell>
          <cell r="I451">
            <v>0.23236041782618044</v>
          </cell>
          <cell r="J451">
            <v>0.2540719525362809</v>
          </cell>
          <cell r="K451">
            <v>0.48562319736086779</v>
          </cell>
          <cell r="L451">
            <v>0.63416751986763509</v>
          </cell>
          <cell r="M451">
            <v>0.56952350881826774</v>
          </cell>
          <cell r="N451">
            <v>0.36104977284940709</v>
          </cell>
          <cell r="O451">
            <v>0.26888527152606012</v>
          </cell>
          <cell r="P451">
            <v>5996</v>
          </cell>
        </row>
        <row r="452">
          <cell r="B452" t="str">
            <v>Unit value (in Rs)</v>
          </cell>
          <cell r="E452">
            <v>0.22571597298633161</v>
          </cell>
          <cell r="F452">
            <v>-0.48245615030086852</v>
          </cell>
          <cell r="G452">
            <v>0.56303722074223495</v>
          </cell>
          <cell r="H452">
            <v>-0.43010286402295683</v>
          </cell>
          <cell r="I452">
            <v>0.33592278338836601</v>
          </cell>
          <cell r="J452">
            <v>0.6803317641247153</v>
          </cell>
          <cell r="K452">
            <v>-0.29698840988744513</v>
          </cell>
          <cell r="L452">
            <v>0.23362212197206622</v>
          </cell>
          <cell r="M452">
            <v>0.92594473076003436</v>
          </cell>
          <cell r="N452">
            <v>0.37303622088605692</v>
          </cell>
          <cell r="O452">
            <v>0.29641511611059523</v>
          </cell>
          <cell r="P452">
            <v>3192.6</v>
          </cell>
        </row>
        <row r="453">
          <cell r="B453" t="str">
            <v>Total</v>
          </cell>
          <cell r="E453">
            <v>0.33479823491224825</v>
          </cell>
          <cell r="F453">
            <v>9.6666612465243551E-2</v>
          </cell>
          <cell r="G453">
            <v>2.2712654517309749E-2</v>
          </cell>
          <cell r="H453">
            <v>0.10417664300182095</v>
          </cell>
          <cell r="I453">
            <v>0.20326230915691013</v>
          </cell>
          <cell r="J453">
            <v>0.16244395454361449</v>
          </cell>
          <cell r="K453">
            <v>0.32299262809958318</v>
          </cell>
          <cell r="L453">
            <v>0.44114155508065411</v>
          </cell>
          <cell r="M453">
            <v>0.43170163278042772</v>
          </cell>
          <cell r="N453">
            <v>0.255351944815432</v>
          </cell>
          <cell r="O453">
            <v>0.22993456576134697</v>
          </cell>
          <cell r="P453">
            <v>259.89999999999998</v>
          </cell>
        </row>
        <row r="454">
          <cell r="B454" t="str">
            <v>Depreciation &amp; other non cash expenses</v>
          </cell>
          <cell r="G454">
            <v>262.5</v>
          </cell>
          <cell r="H454">
            <v>304.5</v>
          </cell>
          <cell r="I454">
            <v>299.3</v>
          </cell>
          <cell r="J454">
            <v>232.8</v>
          </cell>
          <cell r="K454">
            <v>201.7</v>
          </cell>
          <cell r="L454">
            <v>292</v>
          </cell>
          <cell r="M454">
            <v>184.5</v>
          </cell>
          <cell r="N454">
            <v>203.39999999999998</v>
          </cell>
          <cell r="O454">
            <v>365.7</v>
          </cell>
          <cell r="P454">
            <v>156.9</v>
          </cell>
        </row>
        <row r="455">
          <cell r="A455" t="str">
            <v>Segment as reported</v>
          </cell>
        </row>
        <row r="456">
          <cell r="A456" t="str">
            <v>Watches</v>
          </cell>
          <cell r="G456">
            <v>-333.11599999999999</v>
          </cell>
          <cell r="H456">
            <v>268.09700000000021</v>
          </cell>
          <cell r="I456">
            <v>229.99699999999939</v>
          </cell>
          <cell r="J456">
            <v>12.606999999999971</v>
          </cell>
          <cell r="K456">
            <v>-83.368999999999687</v>
          </cell>
          <cell r="L456">
            <v>29.010000000000218</v>
          </cell>
          <cell r="M456">
            <v>68.945999999999913</v>
          </cell>
          <cell r="N456">
            <v>-128.31600000000253</v>
          </cell>
          <cell r="O456">
            <v>-329.69499999999971</v>
          </cell>
          <cell r="P456">
            <v>-251.33100000000195</v>
          </cell>
          <cell r="S456">
            <v>0.27183087747553847</v>
          </cell>
        </row>
        <row r="457">
          <cell r="B457" t="str">
            <v>Total Watch and Clock (Rev Model) Gross of Excise</v>
          </cell>
          <cell r="F457">
            <v>4714.8919999999998</v>
          </cell>
          <cell r="G457">
            <v>4238.0839999999998</v>
          </cell>
          <cell r="H457">
            <v>4177.1970000000001</v>
          </cell>
          <cell r="I457">
            <v>4926.1969999999992</v>
          </cell>
          <cell r="J457">
            <v>5338.107</v>
          </cell>
          <cell r="K457">
            <v>6197.9310000000005</v>
          </cell>
          <cell r="L457">
            <v>7408.01</v>
          </cell>
          <cell r="M457">
            <v>8827.7459999999992</v>
          </cell>
          <cell r="N457">
            <v>8941.3839999999982</v>
          </cell>
          <cell r="O457">
            <v>9923.7049999999999</v>
          </cell>
          <cell r="P457">
            <v>12400.181999999999</v>
          </cell>
          <cell r="Q457">
            <v>73313.435560344835</v>
          </cell>
          <cell r="R457">
            <v>87569.327793103468</v>
          </cell>
          <cell r="S457">
            <v>103110.02425862072</v>
          </cell>
          <cell r="T457">
            <v>120911.83000448278</v>
          </cell>
          <cell r="U457">
            <v>141842.16092253107</v>
          </cell>
          <cell r="V457">
            <v>166456.57155755215</v>
          </cell>
          <cell r="W457">
            <v>195409.8582737736</v>
          </cell>
          <cell r="X457">
            <v>225843.09626216357</v>
          </cell>
          <cell r="Y457">
            <v>261062.41839515453</v>
          </cell>
          <cell r="Z457">
            <v>301825.27474252856</v>
          </cell>
          <cell r="AA457">
            <v>349009.47504589736</v>
          </cell>
          <cell r="AB457">
            <v>403632.36303226161</v>
          </cell>
          <cell r="AC457">
            <v>0.16510052096916628</v>
          </cell>
        </row>
        <row r="458">
          <cell r="B458" t="str">
            <v xml:space="preserve">Growth </v>
          </cell>
          <cell r="G458">
            <v>-0.10112808522443362</v>
          </cell>
          <cell r="H458">
            <v>-1.4366633601410328E-2</v>
          </cell>
          <cell r="I458">
            <v>0.17930684140585162</v>
          </cell>
          <cell r="J458">
            <v>8.3616225660484211E-2</v>
          </cell>
          <cell r="K458">
            <v>0.16107282975032167</v>
          </cell>
          <cell r="L458">
            <v>0.19523918546366525</v>
          </cell>
          <cell r="M458">
            <v>0.19164876937261144</v>
          </cell>
          <cell r="N458">
            <v>1.2872821669313916E-2</v>
          </cell>
          <cell r="O458">
            <v>0.10986229872243514</v>
          </cell>
          <cell r="P458">
            <v>0.24955165434683901</v>
          </cell>
          <cell r="Q458">
            <v>0.46275225478639026</v>
          </cell>
          <cell r="R458">
            <v>0.19445129155111696</v>
          </cell>
          <cell r="S458">
            <v>0.17746734909550321</v>
          </cell>
          <cell r="T458">
            <v>0.17264864278580272</v>
          </cell>
          <cell r="U458">
            <v>0.17310407854444265</v>
          </cell>
          <cell r="V458">
            <v>0.17353381022208603</v>
          </cell>
          <cell r="W458">
            <v>0.17393898267459451</v>
          </cell>
          <cell r="X458">
            <v>0.1557405458313792</v>
          </cell>
          <cell r="Y458">
            <v>0.15594597628128337</v>
          </cell>
          <cell r="Z458">
            <v>0.1561421846850195</v>
          </cell>
          <cell r="AA458">
            <v>0.15632951993042732</v>
          </cell>
          <cell r="AB458">
            <v>0.15650832396221026</v>
          </cell>
        </row>
        <row r="459">
          <cell r="B459" t="str">
            <v>Revenue</v>
          </cell>
          <cell r="G459">
            <v>4571.2</v>
          </cell>
          <cell r="H459">
            <v>3909.1</v>
          </cell>
          <cell r="I459">
            <v>4696.2</v>
          </cell>
          <cell r="J459">
            <v>5325.5</v>
          </cell>
          <cell r="K459">
            <v>6281.3</v>
          </cell>
          <cell r="L459">
            <v>7379</v>
          </cell>
          <cell r="M459">
            <v>8758.7999999999993</v>
          </cell>
          <cell r="N459">
            <v>9069.7000000000007</v>
          </cell>
          <cell r="O459">
            <v>10253.4</v>
          </cell>
          <cell r="P459">
            <v>12651.513000000001</v>
          </cell>
          <cell r="Q459">
            <v>15200.771000000001</v>
          </cell>
          <cell r="R459">
            <v>16668.071</v>
          </cell>
          <cell r="S459">
            <v>17888.936000000002</v>
          </cell>
          <cell r="T459">
            <v>19498.940240000004</v>
          </cell>
          <cell r="U459">
            <v>21838.813068800006</v>
          </cell>
          <cell r="V459">
            <v>24896.246898432008</v>
          </cell>
          <cell r="W459">
            <v>28630.683933196808</v>
          </cell>
          <cell r="X459">
            <v>32925.286523176328</v>
          </cell>
          <cell r="Y459">
            <v>37864.079501652777</v>
          </cell>
          <cell r="Z459">
            <v>42407.769041851112</v>
          </cell>
          <cell r="AA459">
            <v>47496.701326873248</v>
          </cell>
          <cell r="AB459">
            <v>53196.305486098041</v>
          </cell>
          <cell r="AC459">
            <v>59579.862144429811</v>
          </cell>
          <cell r="AD459">
            <v>66729.445601761399</v>
          </cell>
          <cell r="AE459">
            <v>73402.390161937539</v>
          </cell>
          <cell r="AF459">
            <v>80742.629178131305</v>
          </cell>
          <cell r="AG459">
            <v>88816.892095944437</v>
          </cell>
          <cell r="AH459">
            <v>95922.243463620005</v>
          </cell>
          <cell r="AI459">
            <v>103596.02294070962</v>
          </cell>
          <cell r="AJ459">
            <v>111883.7047759664</v>
          </cell>
          <cell r="AK459">
            <v>120834.40115804372</v>
          </cell>
          <cell r="AL459">
            <v>130501.15325068723</v>
          </cell>
          <cell r="AM459">
            <v>140941.24551074221</v>
          </cell>
          <cell r="AN459">
            <v>152216.5451516016</v>
          </cell>
          <cell r="AO459">
            <v>0.12995575134604276</v>
          </cell>
          <cell r="BI459">
            <v>20623.034639999998</v>
          </cell>
          <cell r="BJ459">
            <v>23716.489835999997</v>
          </cell>
        </row>
        <row r="460">
          <cell r="B460" t="str">
            <v>Growth</v>
          </cell>
          <cell r="H460">
            <v>-0.14484161708085408</v>
          </cell>
          <cell r="I460">
            <v>0.20135069453326859</v>
          </cell>
          <cell r="J460">
            <v>0.13400195903070578</v>
          </cell>
          <cell r="K460">
            <v>0.17947610552999715</v>
          </cell>
          <cell r="L460">
            <v>0.17475681785617625</v>
          </cell>
          <cell r="M460">
            <v>0.18699010706057728</v>
          </cell>
          <cell r="N460">
            <v>3.5495730008677118E-2</v>
          </cell>
          <cell r="O460">
            <v>0.13051148329051654</v>
          </cell>
          <cell r="P460">
            <v>0.2338846626484874</v>
          </cell>
          <cell r="Q460">
            <v>0.20149827139252041</v>
          </cell>
          <cell r="R460">
            <v>9.6527998481129584E-2</v>
          </cell>
          <cell r="S460">
            <v>7.3245728314932368E-2</v>
          </cell>
          <cell r="T460">
            <v>0.09</v>
          </cell>
          <cell r="U460">
            <v>0.12</v>
          </cell>
          <cell r="V460">
            <v>0.14000000000000001</v>
          </cell>
          <cell r="W460">
            <v>0.15</v>
          </cell>
          <cell r="X460">
            <v>0.15</v>
          </cell>
          <cell r="Y460">
            <v>0.15</v>
          </cell>
          <cell r="Z460">
            <v>0.12</v>
          </cell>
          <cell r="AA460">
            <v>0.12</v>
          </cell>
          <cell r="AB460">
            <v>0.12</v>
          </cell>
          <cell r="AC460">
            <v>0.12</v>
          </cell>
          <cell r="AD460">
            <v>0.12</v>
          </cell>
          <cell r="AE460">
            <v>0.1</v>
          </cell>
          <cell r="AF460">
            <v>0.1</v>
          </cell>
          <cell r="AG460">
            <v>0.1</v>
          </cell>
          <cell r="AH460">
            <v>0.08</v>
          </cell>
          <cell r="AI460">
            <v>0.08</v>
          </cell>
          <cell r="AJ460">
            <v>0.08</v>
          </cell>
          <cell r="AK460">
            <v>0.08</v>
          </cell>
          <cell r="AL460">
            <v>0.08</v>
          </cell>
          <cell r="AM460">
            <v>0.08</v>
          </cell>
          <cell r="AN460">
            <v>0.08</v>
          </cell>
          <cell r="BI460">
            <v>0.15</v>
          </cell>
          <cell r="BJ460">
            <v>0.15</v>
          </cell>
        </row>
        <row r="461">
          <cell r="B461" t="str">
            <v>Watches as a % of sales</v>
          </cell>
          <cell r="G461">
            <v>0.6306985974848216</v>
          </cell>
          <cell r="H461">
            <v>0.48992575978535557</v>
          </cell>
          <cell r="I461">
            <v>0.48994042615698896</v>
          </cell>
          <cell r="J461">
            <v>0.46934731507424948</v>
          </cell>
          <cell r="K461">
            <v>0.43614535632574986</v>
          </cell>
          <cell r="L461">
            <v>0.35302166258420087</v>
          </cell>
          <cell r="M461">
            <v>0.29256999869494565</v>
          </cell>
          <cell r="N461">
            <v>0.23846447775327589</v>
          </cell>
          <cell r="O461">
            <v>0.21935119803161959</v>
          </cell>
          <cell r="P461">
            <v>0.19401497503003842</v>
          </cell>
          <cell r="Q461">
            <v>0.17198594086246574</v>
          </cell>
          <cell r="R461">
            <v>0.1648236289863208</v>
          </cell>
          <cell r="S461">
            <v>0.1638812195224868</v>
          </cell>
          <cell r="T461">
            <v>0.15582730794012689</v>
          </cell>
          <cell r="U461">
            <v>0.15431466338810759</v>
          </cell>
          <cell r="V461">
            <v>0.15135858325726118</v>
          </cell>
          <cell r="W461">
            <v>0.14884733416801091</v>
          </cell>
          <cell r="X461">
            <v>0.14824594048791812</v>
          </cell>
          <cell r="Y461">
            <v>0.14773304976217411</v>
          </cell>
          <cell r="Z461">
            <v>0.14486985458735038</v>
          </cell>
          <cell r="AA461">
            <v>0.14203203909374526</v>
          </cell>
          <cell r="AB461">
            <v>0.14212095838262259</v>
          </cell>
          <cell r="AC461">
            <v>0.14220197747578589</v>
          </cell>
          <cell r="AD461">
            <v>0.1442807722782557</v>
          </cell>
          <cell r="AE461">
            <v>0.14447646746161896</v>
          </cell>
          <cell r="AF461">
            <v>0.14673770433533387</v>
          </cell>
          <cell r="AG461">
            <v>0.14902233842574986</v>
          </cell>
          <cell r="AH461">
            <v>0.14898885388557592</v>
          </cell>
          <cell r="AI461">
            <v>0.14894963936223601</v>
          </cell>
          <cell r="AJ461">
            <v>0.14890473987416097</v>
          </cell>
          <cell r="AK461">
            <v>0.14885419837078034</v>
          </cell>
          <cell r="AL461">
            <v>0.14879805576062372</v>
          </cell>
          <cell r="AM461">
            <v>0.14873635094031334</v>
          </cell>
          <cell r="AN461">
            <v>0.14866912082439188</v>
          </cell>
          <cell r="BI461">
            <v>0.17660891637407036</v>
          </cell>
          <cell r="BJ461">
            <v>0.17115179938340574</v>
          </cell>
        </row>
        <row r="462">
          <cell r="B462" t="str">
            <v>EBIT ex- other income</v>
          </cell>
          <cell r="G462">
            <v>499</v>
          </cell>
          <cell r="H462">
            <v>368.6</v>
          </cell>
          <cell r="I462">
            <v>543</v>
          </cell>
          <cell r="J462">
            <v>837.9</v>
          </cell>
          <cell r="K462">
            <v>1032.2</v>
          </cell>
          <cell r="L462">
            <v>1109.4000000000001</v>
          </cell>
          <cell r="M462">
            <v>1281.3</v>
          </cell>
          <cell r="N462">
            <v>1363.4</v>
          </cell>
          <cell r="O462">
            <v>1432.9</v>
          </cell>
          <cell r="P462">
            <v>1849.2819999999999</v>
          </cell>
          <cell r="Q462">
            <v>2070.8359999999998</v>
          </cell>
          <cell r="R462">
            <v>1927.8979999999999</v>
          </cell>
          <cell r="S462">
            <v>1870.171</v>
          </cell>
          <cell r="T462">
            <v>2066.8876654400001</v>
          </cell>
          <cell r="U462">
            <v>2402.2694375680007</v>
          </cell>
          <cell r="V462">
            <v>2863.068393319681</v>
          </cell>
          <cell r="W462">
            <v>3721.988911315585</v>
          </cell>
          <cell r="X462">
            <v>4444.9136806288043</v>
          </cell>
          <cell r="Y462">
            <v>5300.971130231389</v>
          </cell>
          <cell r="Z462">
            <v>6149.1265110684117</v>
          </cell>
          <cell r="AA462">
            <v>7124.5051990309885</v>
          </cell>
          <cell r="AB462">
            <v>7979.4458229147076</v>
          </cell>
          <cell r="AC462">
            <v>8936.9793216644739</v>
          </cell>
          <cell r="AD462">
            <v>10009.416840264212</v>
          </cell>
          <cell r="AE462">
            <v>11010.358524290632</v>
          </cell>
          <cell r="AF462">
            <v>12111.394376719698</v>
          </cell>
          <cell r="AG462">
            <v>13322.533814391667</v>
          </cell>
          <cell r="AH462">
            <v>14388.336519543003</v>
          </cell>
          <cell r="AI462">
            <v>15539.403441106446</v>
          </cell>
          <cell r="AJ462">
            <v>16782.555716394963</v>
          </cell>
          <cell r="AK462">
            <v>18125.160173706561</v>
          </cell>
          <cell r="AL462">
            <v>19575.172987603088</v>
          </cell>
          <cell r="AM462">
            <v>21141.186826611334</v>
          </cell>
          <cell r="AN462">
            <v>22832.481772740244</v>
          </cell>
          <cell r="BI462">
            <v>3712.1462351999994</v>
          </cell>
          <cell r="BJ462">
            <v>4268.9681704799996</v>
          </cell>
        </row>
        <row r="463">
          <cell r="B463" t="str">
            <v>Add: Other Income</v>
          </cell>
          <cell r="D463">
            <v>579.02</v>
          </cell>
          <cell r="E463">
            <v>1090.3</v>
          </cell>
          <cell r="F463">
            <v>1341.819</v>
          </cell>
          <cell r="G463">
            <v>16.2</v>
          </cell>
          <cell r="H463">
            <v>10.199999999999999</v>
          </cell>
          <cell r="I463">
            <v>12.5</v>
          </cell>
          <cell r="J463">
            <v>10.7</v>
          </cell>
          <cell r="K463">
            <v>8.4</v>
          </cell>
          <cell r="L463">
            <v>9.1999999999999993</v>
          </cell>
          <cell r="M463">
            <v>11.1</v>
          </cell>
          <cell r="N463">
            <v>15.2</v>
          </cell>
          <cell r="O463">
            <v>14.4</v>
          </cell>
          <cell r="P463">
            <v>67.909000000000006</v>
          </cell>
          <cell r="Q463">
            <v>96.822999999999993</v>
          </cell>
          <cell r="R463">
            <v>90.632000000000005</v>
          </cell>
          <cell r="S463">
            <v>19.029</v>
          </cell>
          <cell r="T463">
            <v>0</v>
          </cell>
          <cell r="U463">
            <v>0</v>
          </cell>
          <cell r="V463">
            <v>0</v>
          </cell>
        </row>
        <row r="464">
          <cell r="B464" t="str">
            <v>Precious and semiprecious stones</v>
          </cell>
          <cell r="D464">
            <v>0</v>
          </cell>
          <cell r="E464">
            <v>0</v>
          </cell>
          <cell r="F464">
            <v>0</v>
          </cell>
          <cell r="G464">
            <v>515.20000000000005</v>
          </cell>
          <cell r="H464">
            <v>378.8</v>
          </cell>
          <cell r="I464">
            <v>555.5</v>
          </cell>
          <cell r="J464">
            <v>848.6</v>
          </cell>
          <cell r="K464">
            <v>1040.6000000000001</v>
          </cell>
          <cell r="L464">
            <v>1118.6000000000001</v>
          </cell>
          <cell r="M464">
            <v>1292.3999999999999</v>
          </cell>
          <cell r="N464">
            <v>1378.6000000000001</v>
          </cell>
          <cell r="O464">
            <v>1447.3000000000002</v>
          </cell>
          <cell r="P464">
            <v>1917.191</v>
          </cell>
          <cell r="Q464">
            <v>2167.6589999999997</v>
          </cell>
          <cell r="R464">
            <v>2018.53</v>
          </cell>
          <cell r="S464">
            <v>1889.2</v>
          </cell>
          <cell r="T464">
            <v>2066.8876654400001</v>
          </cell>
          <cell r="U464">
            <v>2402.2694375680007</v>
          </cell>
          <cell r="V464">
            <v>2863.068393319681</v>
          </cell>
          <cell r="W464">
            <v>3721.988911315585</v>
          </cell>
          <cell r="X464">
            <v>4444.9136806288043</v>
          </cell>
          <cell r="Y464">
            <v>5300.971130231389</v>
          </cell>
          <cell r="Z464">
            <v>6149.1265110684117</v>
          </cell>
          <cell r="AA464">
            <v>7124.5051990309885</v>
          </cell>
          <cell r="AB464">
            <v>7979.4458229147076</v>
          </cell>
          <cell r="AC464">
            <v>8936.9793216644739</v>
          </cell>
          <cell r="AD464">
            <v>10009.416840264212</v>
          </cell>
          <cell r="AE464">
            <v>11010.358524290632</v>
          </cell>
          <cell r="AF464">
            <v>12111.394376719698</v>
          </cell>
          <cell r="AG464">
            <v>13322.533814391667</v>
          </cell>
          <cell r="AH464">
            <v>14388.336519543003</v>
          </cell>
          <cell r="AI464">
            <v>15539.403441106446</v>
          </cell>
          <cell r="AJ464">
            <v>16782.555716394963</v>
          </cell>
          <cell r="AK464">
            <v>18125.160173706561</v>
          </cell>
          <cell r="AL464">
            <v>19575.172987603088</v>
          </cell>
          <cell r="AM464">
            <v>21141.186826611334</v>
          </cell>
          <cell r="AN464">
            <v>22832.481772740244</v>
          </cell>
          <cell r="BI464">
            <v>3712.1462351999994</v>
          </cell>
          <cell r="BJ464">
            <v>4268.9681704799996</v>
          </cell>
        </row>
        <row r="465">
          <cell r="B465" t="str">
            <v>EBIT growth</v>
          </cell>
          <cell r="D465">
            <v>579.02</v>
          </cell>
          <cell r="E465">
            <v>1090.3</v>
          </cell>
          <cell r="F465">
            <v>1341.819</v>
          </cell>
          <cell r="G465">
            <v>1588.799</v>
          </cell>
          <cell r="H465">
            <v>-0.26475155279503115</v>
          </cell>
          <cell r="I465">
            <v>0.46647307286166839</v>
          </cell>
          <cell r="J465">
            <v>0.52763276327632758</v>
          </cell>
          <cell r="K465">
            <v>0.22625500824888056</v>
          </cell>
          <cell r="L465">
            <v>7.4956755717854984E-2</v>
          </cell>
          <cell r="M465">
            <v>0.15537278741283722</v>
          </cell>
          <cell r="N465">
            <v>6.6697616836892903E-2</v>
          </cell>
          <cell r="O465">
            <v>4.9833164079500891E-2</v>
          </cell>
          <cell r="P465">
            <v>0.32466731154563666</v>
          </cell>
          <cell r="Q465">
            <v>0.13064321708165738</v>
          </cell>
          <cell r="R465">
            <v>-6.8797260085649903E-2</v>
          </cell>
          <cell r="S465">
            <v>-6.4071378676561652E-2</v>
          </cell>
          <cell r="T465">
            <v>9.4054449206013135E-2</v>
          </cell>
          <cell r="U465">
            <v>0.16226415094339663</v>
          </cell>
          <cell r="V465">
            <v>0.19181818181818189</v>
          </cell>
          <cell r="W465">
            <v>0.29999999999999982</v>
          </cell>
          <cell r="X465">
            <v>0.19423076923076921</v>
          </cell>
          <cell r="Y465">
            <v>0.19259259259259265</v>
          </cell>
          <cell r="Z465">
            <v>0.16000000000000014</v>
          </cell>
          <cell r="AA465">
            <v>0.15862068965517251</v>
          </cell>
          <cell r="AB465">
            <v>0.12000000000000011</v>
          </cell>
          <cell r="AC465">
            <v>0.12000000000000011</v>
          </cell>
          <cell r="AD465">
            <v>0.12000000000000011</v>
          </cell>
          <cell r="AE465">
            <v>9.9999999999999867E-2</v>
          </cell>
          <cell r="AF465">
            <v>0.10000000000000031</v>
          </cell>
          <cell r="AG465">
            <v>9.9999999999999867E-2</v>
          </cell>
          <cell r="AH465">
            <v>8.0000000000000293E-2</v>
          </cell>
          <cell r="AI465">
            <v>8.0000000000000071E-2</v>
          </cell>
          <cell r="AJ465">
            <v>8.0000000000000071E-2</v>
          </cell>
          <cell r="AK465">
            <v>8.0000000000000071E-2</v>
          </cell>
          <cell r="AL465">
            <v>8.0000000000000071E-2</v>
          </cell>
          <cell r="AM465">
            <v>8.0000000000000071E-2</v>
          </cell>
          <cell r="AN465">
            <v>8.0000000000000071E-2</v>
          </cell>
        </row>
        <row r="466">
          <cell r="B466" t="str">
            <v>Exceptional Items</v>
          </cell>
          <cell r="D466">
            <v>0.77843264840796533</v>
          </cell>
          <cell r="E466">
            <v>0.6680849864397681</v>
          </cell>
          <cell r="F466">
            <v>0.65804472561424154</v>
          </cell>
          <cell r="G466">
            <v>0.59358850780841366</v>
          </cell>
          <cell r="H466">
            <v>100</v>
          </cell>
          <cell r="I466">
            <v>250</v>
          </cell>
          <cell r="J466">
            <v>350</v>
          </cell>
          <cell r="K466">
            <v>250</v>
          </cell>
          <cell r="L466">
            <v>240</v>
          </cell>
          <cell r="M466">
            <v>0</v>
          </cell>
          <cell r="N466">
            <v>0</v>
          </cell>
          <cell r="O466">
            <v>0</v>
          </cell>
          <cell r="P466">
            <v>0</v>
          </cell>
          <cell r="Q466">
            <v>0</v>
          </cell>
          <cell r="R466">
            <v>0</v>
          </cell>
          <cell r="S466">
            <v>0</v>
          </cell>
          <cell r="T466">
            <v>0</v>
          </cell>
          <cell r="U466">
            <v>0</v>
          </cell>
          <cell r="V466">
            <v>0</v>
          </cell>
        </row>
        <row r="467">
          <cell r="B467" t="str">
            <v>EBIT</v>
          </cell>
          <cell r="D467">
            <v>1350</v>
          </cell>
          <cell r="E467">
            <v>2494</v>
          </cell>
          <cell r="F467">
            <v>3023</v>
          </cell>
          <cell r="G467">
            <v>515.20000000000005</v>
          </cell>
          <cell r="H467">
            <v>278.8</v>
          </cell>
          <cell r="I467">
            <v>305.5</v>
          </cell>
          <cell r="J467">
            <v>498.6</v>
          </cell>
          <cell r="K467">
            <v>790.60000000000014</v>
          </cell>
          <cell r="L467">
            <v>878.60000000000014</v>
          </cell>
          <cell r="M467">
            <v>1292.3999999999999</v>
          </cell>
          <cell r="N467">
            <v>1378.6000000000001</v>
          </cell>
          <cell r="O467">
            <v>1447.3000000000002</v>
          </cell>
          <cell r="P467">
            <v>1917.191</v>
          </cell>
          <cell r="Q467">
            <v>2167.6589999999997</v>
          </cell>
          <cell r="R467">
            <v>2018.53</v>
          </cell>
          <cell r="S467">
            <v>1889.2</v>
          </cell>
          <cell r="T467">
            <v>2066.8876654400001</v>
          </cell>
          <cell r="U467">
            <v>2402.2694375680007</v>
          </cell>
          <cell r="V467">
            <v>2863.068393319681</v>
          </cell>
          <cell r="AO467">
            <v>0.17694840463369998</v>
          </cell>
        </row>
        <row r="468">
          <cell r="B468" t="str">
            <v>EBIT margin</v>
          </cell>
          <cell r="E468">
            <v>0.84740740740740739</v>
          </cell>
          <cell r="F468">
            <v>0.21210906174819577</v>
          </cell>
          <cell r="G468">
            <v>0.1127056352817641</v>
          </cell>
          <cell r="H468">
            <v>7.1320764370315426E-2</v>
          </cell>
          <cell r="I468">
            <v>6.505259571568503E-2</v>
          </cell>
          <cell r="J468">
            <v>9.3625011735987237E-2</v>
          </cell>
          <cell r="K468">
            <v>0.12586566475092736</v>
          </cell>
          <cell r="L468">
            <v>0.1190676243393414</v>
          </cell>
          <cell r="M468">
            <v>0.14755445951500204</v>
          </cell>
          <cell r="N468">
            <v>0.15200061744048865</v>
          </cell>
          <cell r="O468">
            <v>0.14115317845787742</v>
          </cell>
          <cell r="P468">
            <v>0.15153847607001628</v>
          </cell>
          <cell r="Q468">
            <v>0.14260191144251824</v>
          </cell>
          <cell r="R468">
            <v>0.12110159597952276</v>
          </cell>
          <cell r="S468">
            <v>0.10560717529538928</v>
          </cell>
          <cell r="T468">
            <v>0.106</v>
          </cell>
          <cell r="U468">
            <v>0.11</v>
          </cell>
          <cell r="V468">
            <v>0.115</v>
          </cell>
          <cell r="W468">
            <v>0.13</v>
          </cell>
          <cell r="X468">
            <v>0.13500000000000001</v>
          </cell>
          <cell r="Y468">
            <v>0.14000000000000001</v>
          </cell>
          <cell r="Z468">
            <v>0.14500000000000002</v>
          </cell>
          <cell r="AA468">
            <v>0.15000000000000002</v>
          </cell>
          <cell r="AB468">
            <v>0.15000000000000002</v>
          </cell>
          <cell r="AC468">
            <v>0.15000000000000002</v>
          </cell>
          <cell r="AD468">
            <v>0.15000000000000002</v>
          </cell>
          <cell r="AE468">
            <v>0.15000000000000002</v>
          </cell>
          <cell r="AF468">
            <v>0.15000000000000002</v>
          </cell>
          <cell r="AG468">
            <v>0.15000000000000002</v>
          </cell>
          <cell r="AH468">
            <v>0.15000000000000002</v>
          </cell>
          <cell r="AI468">
            <v>0.15000000000000002</v>
          </cell>
          <cell r="AJ468">
            <v>0.15000000000000002</v>
          </cell>
          <cell r="AK468">
            <v>0.15000000000000002</v>
          </cell>
          <cell r="AL468">
            <v>0.15000000000000002</v>
          </cell>
          <cell r="AM468">
            <v>0.15000000000000002</v>
          </cell>
          <cell r="AN468">
            <v>0.15000000000000002</v>
          </cell>
          <cell r="BI468">
            <v>0.18</v>
          </cell>
          <cell r="BJ468">
            <v>0.18</v>
          </cell>
        </row>
        <row r="469">
          <cell r="B469" t="str">
            <v>EBIT Margin before exceptional</v>
          </cell>
          <cell r="D469">
            <v>4289.0370370370365</v>
          </cell>
          <cell r="E469">
            <v>4371.6920609462704</v>
          </cell>
          <cell r="F469">
            <v>4438.6999669202778</v>
          </cell>
          <cell r="G469">
            <v>0.1127056352817641</v>
          </cell>
          <cell r="H469">
            <v>9.6902100227673899E-2</v>
          </cell>
          <cell r="I469">
            <v>0.11828712576125379</v>
          </cell>
          <cell r="J469">
            <v>0.15934654023096423</v>
          </cell>
          <cell r="K469">
            <v>0.16566634295448396</v>
          </cell>
          <cell r="L469">
            <v>0.15159235668789811</v>
          </cell>
          <cell r="M469">
            <v>0.14755445951500204</v>
          </cell>
          <cell r="N469">
            <v>0.15200061744048865</v>
          </cell>
          <cell r="O469">
            <v>0.14115317845787742</v>
          </cell>
          <cell r="P469">
            <v>0.15153847607001628</v>
          </cell>
          <cell r="Q469">
            <v>0.14260191144251824</v>
          </cell>
          <cell r="R469">
            <v>0.12110159597952276</v>
          </cell>
          <cell r="S469">
            <v>0.10560717529538928</v>
          </cell>
          <cell r="T469">
            <v>0.10599999999999998</v>
          </cell>
          <cell r="U469">
            <v>0.11</v>
          </cell>
          <cell r="V469">
            <v>0.115</v>
          </cell>
        </row>
        <row r="470">
          <cell r="B470" t="str">
            <v>Gold Price Growth -Expense</v>
          </cell>
          <cell r="E470">
            <v>1.9271231093479724E-2</v>
          </cell>
          <cell r="F470">
            <v>1.5327682059907755E-2</v>
          </cell>
          <cell r="G470">
            <v>2.2400509110876321E-2</v>
          </cell>
          <cell r="H470">
            <v>0.19002524153880351</v>
          </cell>
          <cell r="I470">
            <v>7.0173763720756233E-2</v>
          </cell>
          <cell r="J470">
            <v>4.0623917083674632E-2</v>
          </cell>
          <cell r="K470">
            <v>0.20249178276905755</v>
          </cell>
          <cell r="L470">
            <v>0.33806497503350519</v>
          </cell>
          <cell r="M470">
            <v>0.11681870804172956</v>
          </cell>
          <cell r="N470">
            <v>0.22440249315192107</v>
          </cell>
          <cell r="O470">
            <v>0.25326773384515144</v>
          </cell>
          <cell r="P470">
            <v>0.2414352161719604</v>
          </cell>
        </row>
        <row r="471">
          <cell r="B471" t="str">
            <v>Segment Assets</v>
          </cell>
          <cell r="E471">
            <v>0.88300922247936176</v>
          </cell>
          <cell r="F471">
            <v>0.23068788406860508</v>
          </cell>
          <cell r="G471">
            <v>5578.4</v>
          </cell>
          <cell r="H471">
            <v>5996.2</v>
          </cell>
          <cell r="I471">
            <v>5668.3</v>
          </cell>
          <cell r="J471">
            <v>4838.8</v>
          </cell>
          <cell r="K471">
            <v>4577.8</v>
          </cell>
          <cell r="L471">
            <v>4915.8</v>
          </cell>
          <cell r="M471">
            <v>4950.8</v>
          </cell>
          <cell r="N471">
            <v>5383.2</v>
          </cell>
          <cell r="O471">
            <v>4824.8999999999996</v>
          </cell>
          <cell r="P471">
            <v>6974.223</v>
          </cell>
          <cell r="Q471">
            <v>8126.9949999999999</v>
          </cell>
          <cell r="R471">
            <v>9950.8490000000002</v>
          </cell>
          <cell r="S471">
            <v>9573.866</v>
          </cell>
        </row>
        <row r="472">
          <cell r="B472" t="str">
            <v>Segment Liabilities</v>
          </cell>
          <cell r="G472">
            <v>870.3</v>
          </cell>
          <cell r="H472">
            <v>1078.8</v>
          </cell>
          <cell r="I472">
            <v>1169.4000000000001</v>
          </cell>
          <cell r="J472">
            <v>1155.4000000000001</v>
          </cell>
          <cell r="K472">
            <v>1300.9000000000001</v>
          </cell>
          <cell r="L472">
            <v>1530</v>
          </cell>
          <cell r="M472">
            <v>1679.5</v>
          </cell>
          <cell r="N472">
            <v>1786.3</v>
          </cell>
          <cell r="O472">
            <v>2554</v>
          </cell>
          <cell r="P472">
            <v>3192.9229999999998</v>
          </cell>
          <cell r="Q472">
            <v>3087.027</v>
          </cell>
          <cell r="R472">
            <v>3245.2089999999998</v>
          </cell>
          <cell r="S472">
            <v>3758.2040000000002</v>
          </cell>
        </row>
        <row r="473">
          <cell r="B473" t="str">
            <v>Capex</v>
          </cell>
          <cell r="E473">
            <v>0.88300922247936176</v>
          </cell>
          <cell r="F473">
            <v>0.23068788406860508</v>
          </cell>
          <cell r="G473">
            <v>112.8</v>
          </cell>
          <cell r="H473">
            <v>98</v>
          </cell>
          <cell r="I473">
            <v>49.2</v>
          </cell>
          <cell r="J473">
            <v>86.2</v>
          </cell>
          <cell r="K473">
            <v>78.400000000000006</v>
          </cell>
          <cell r="L473">
            <v>747.6</v>
          </cell>
          <cell r="M473">
            <v>182.6</v>
          </cell>
          <cell r="N473">
            <v>216.2</v>
          </cell>
          <cell r="O473">
            <v>206.3</v>
          </cell>
          <cell r="P473">
            <v>269.73200000000003</v>
          </cell>
          <cell r="Q473">
            <v>436.81799999999998</v>
          </cell>
          <cell r="R473">
            <v>519.36400000000003</v>
          </cell>
          <cell r="S473">
            <v>323.87900000000002</v>
          </cell>
        </row>
        <row r="474">
          <cell r="B474" t="str">
            <v>Depreciation &amp; other non cash expenses</v>
          </cell>
          <cell r="G474">
            <v>262.5</v>
          </cell>
          <cell r="H474">
            <v>304.5</v>
          </cell>
          <cell r="I474">
            <v>299.3</v>
          </cell>
          <cell r="J474">
            <v>232.8</v>
          </cell>
          <cell r="K474">
            <v>201.7</v>
          </cell>
          <cell r="L474">
            <v>292</v>
          </cell>
          <cell r="M474">
            <v>184.5</v>
          </cell>
          <cell r="N474">
            <v>203.39999999999998</v>
          </cell>
          <cell r="O474">
            <v>365.7</v>
          </cell>
          <cell r="P474">
            <v>156.87700000000001</v>
          </cell>
          <cell r="Q474">
            <v>194.16</v>
          </cell>
          <cell r="R474">
            <v>250.352</v>
          </cell>
          <cell r="S474">
            <v>241.417</v>
          </cell>
        </row>
        <row r="475">
          <cell r="B475" t="str">
            <v>Closing Stock oj Jewellery</v>
          </cell>
          <cell r="F475">
            <v>201.887</v>
          </cell>
          <cell r="G475">
            <v>143.40299999999999</v>
          </cell>
          <cell r="H475">
            <v>268.38899999999995</v>
          </cell>
          <cell r="I475">
            <v>679.86999999999989</v>
          </cell>
          <cell r="J475">
            <v>1242.8240000000001</v>
          </cell>
          <cell r="K475">
            <v>1865.7359999999999</v>
          </cell>
          <cell r="L475">
            <v>3610.5770000000002</v>
          </cell>
          <cell r="M475">
            <v>6505.6450000000004</v>
          </cell>
          <cell r="N475">
            <v>7765.2190000000001</v>
          </cell>
          <cell r="O475">
            <v>8888.8230000000003</v>
          </cell>
          <cell r="P475">
            <v>13269.759999999998</v>
          </cell>
        </row>
        <row r="476">
          <cell r="A476" t="str">
            <v>Jewellery</v>
          </cell>
          <cell r="B476" t="str">
            <v>Increase/Decrease in Stock</v>
          </cell>
          <cell r="F476">
            <v>2029.498</v>
          </cell>
          <cell r="G476">
            <v>2659.489</v>
          </cell>
          <cell r="H476">
            <v>3438.942</v>
          </cell>
          <cell r="I476">
            <v>-411.48099999999994</v>
          </cell>
          <cell r="J476">
            <v>-562.95400000000018</v>
          </cell>
          <cell r="K476">
            <v>-622.91199999999981</v>
          </cell>
          <cell r="L476">
            <v>-1744.8410000000003</v>
          </cell>
          <cell r="M476">
            <v>-2895.0680000000002</v>
          </cell>
          <cell r="N476">
            <v>-1259.5739999999996</v>
          </cell>
          <cell r="O476">
            <v>-1123.6040000000003</v>
          </cell>
          <cell r="P476">
            <v>-4380.9369999999981</v>
          </cell>
          <cell r="S476">
            <v>862.74228000000005</v>
          </cell>
          <cell r="T476">
            <v>97912.446798106437</v>
          </cell>
          <cell r="U476">
            <v>112711.71568877567</v>
          </cell>
          <cell r="V476">
            <v>131198.17577120342</v>
          </cell>
          <cell r="AO476">
            <v>4.3376353993986205</v>
          </cell>
        </row>
        <row r="477">
          <cell r="B477" t="str">
            <v>Revenue</v>
          </cell>
          <cell r="D477">
            <v>0</v>
          </cell>
          <cell r="E477">
            <v>0</v>
          </cell>
          <cell r="F477">
            <v>2039.1</v>
          </cell>
          <cell r="G477">
            <v>2676.6</v>
          </cell>
          <cell r="H477">
            <v>3450.3</v>
          </cell>
          <cell r="I477">
            <v>4252.7</v>
          </cell>
          <cell r="J477">
            <v>5340</v>
          </cell>
          <cell r="K477">
            <v>7762.7</v>
          </cell>
          <cell r="L477">
            <v>12898</v>
          </cell>
          <cell r="M477">
            <v>20262.900000000001</v>
          </cell>
          <cell r="N477">
            <v>27602.3</v>
          </cell>
          <cell r="O477">
            <v>34974.699999999997</v>
          </cell>
          <cell r="P477">
            <v>50120.23</v>
          </cell>
          <cell r="Q477">
            <v>69898.171000000002</v>
          </cell>
          <cell r="R477">
            <v>80323.637000000002</v>
          </cell>
          <cell r="S477">
            <v>86274.228000000003</v>
          </cell>
          <cell r="T477">
            <v>99832.446798106437</v>
          </cell>
          <cell r="U477">
            <v>112711.71568877567</v>
          </cell>
          <cell r="V477">
            <v>131198.17577120342</v>
          </cell>
          <cell r="W477">
            <v>154069.24451995452</v>
          </cell>
          <cell r="X477">
            <v>178076.9867461306</v>
          </cell>
          <cell r="Y477">
            <v>205874.50077673356</v>
          </cell>
          <cell r="Z477">
            <v>236099.08625614841</v>
          </cell>
          <cell r="AA477">
            <v>270804.83238650789</v>
          </cell>
          <cell r="AB477">
            <v>302863.785899913</v>
          </cell>
          <cell r="AC477">
            <v>338734.80372508866</v>
          </cell>
          <cell r="AD477">
            <v>372353.06039687805</v>
          </cell>
          <cell r="AE477">
            <v>408899.26244462311</v>
          </cell>
          <cell r="AF477">
            <v>441177.06792526908</v>
          </cell>
          <cell r="AG477">
            <v>476015.39106862049</v>
          </cell>
          <cell r="AH477">
            <v>513617.98794890661</v>
          </cell>
          <cell r="AI477">
            <v>554204.86085935531</v>
          </cell>
          <cell r="AJ477">
            <v>598013.5552963668</v>
          </cell>
          <cell r="AK477">
            <v>645300.56056675233</v>
          </cell>
          <cell r="AL477">
            <v>696342.82230110245</v>
          </cell>
          <cell r="AM477">
            <v>751439.37581865117</v>
          </cell>
          <cell r="AN477">
            <v>810913.11000427685</v>
          </cell>
          <cell r="AO477">
            <v>0.14637852152097564</v>
          </cell>
          <cell r="BI477">
            <v>90418.199176724156</v>
          </cell>
          <cell r="BJ477">
            <v>108101.40255323277</v>
          </cell>
        </row>
        <row r="478">
          <cell r="B478" t="str">
            <v>Jewellery Rev Growth</v>
          </cell>
          <cell r="D478">
            <v>579.02</v>
          </cell>
          <cell r="E478">
            <v>1090.3</v>
          </cell>
          <cell r="F478">
            <v>1341.819</v>
          </cell>
          <cell r="G478">
            <v>0.31263792849786665</v>
          </cell>
          <cell r="H478">
            <v>0.28906074871105147</v>
          </cell>
          <cell r="I478">
            <v>0.23255948758078993</v>
          </cell>
          <cell r="J478">
            <v>0.25567286664942279</v>
          </cell>
          <cell r="K478">
            <v>0.45368913857677895</v>
          </cell>
          <cell r="L478">
            <v>0.66153529055612093</v>
          </cell>
          <cell r="M478">
            <v>0.57101100945883099</v>
          </cell>
          <cell r="N478">
            <v>0.36220876577390193</v>
          </cell>
          <cell r="O478">
            <v>0.26709368422196689</v>
          </cell>
          <cell r="P478">
            <v>0.43304245640420103</v>
          </cell>
          <cell r="Q478">
            <v>0.39460994093602508</v>
          </cell>
          <cell r="R478">
            <v>0.14915220027717169</v>
          </cell>
          <cell r="S478">
            <v>7.4082688760719329E-2</v>
          </cell>
          <cell r="T478">
            <v>0.1571525948410275</v>
          </cell>
          <cell r="U478">
            <v>0.12900884736117191</v>
          </cell>
          <cell r="V478">
            <v>0.16401542616451104</v>
          </cell>
          <cell r="W478">
            <v>0.17432459418213231</v>
          </cell>
          <cell r="X478">
            <v>0.15582436521304999</v>
          </cell>
          <cell r="Y478">
            <v>0.15609829511677176</v>
          </cell>
          <cell r="Z478">
            <v>0.14681072869822165</v>
          </cell>
          <cell r="AA478">
            <v>0.14699652879091007</v>
          </cell>
          <cell r="AB478">
            <v>0.11838397871589224</v>
          </cell>
          <cell r="AC478">
            <v>0.11843944206994061</v>
          </cell>
          <cell r="AD478">
            <v>9.9246538301016818E-2</v>
          </cell>
          <cell r="AE478">
            <v>9.814932636458451E-2</v>
          </cell>
          <cell r="AF478">
            <v>7.8938282470043086E-2</v>
          </cell>
          <cell r="AG478">
            <v>7.8966758873452392E-2</v>
          </cell>
          <cell r="AH478">
            <v>7.899449804736558E-2</v>
          </cell>
          <cell r="AI478">
            <v>7.9021517670222696E-2</v>
          </cell>
          <cell r="AJ478">
            <v>7.9047835071459627E-2</v>
          </cell>
          <cell r="AK478">
            <v>7.9073467234284989E-2</v>
          </cell>
          <cell r="AL478">
            <v>7.9098430798697716E-2</v>
          </cell>
          <cell r="AM478">
            <v>7.9122742064719143E-2</v>
          </cell>
          <cell r="AN478">
            <v>7.9146416995825364E-2</v>
          </cell>
          <cell r="BI478">
            <v>0.1953964603907401</v>
          </cell>
          <cell r="BJ478">
            <v>0.19557128473601249</v>
          </cell>
        </row>
        <row r="479">
          <cell r="B479" t="str">
            <v>Jewellery as a % of sales</v>
          </cell>
          <cell r="G479">
            <v>0.40192369576391401</v>
          </cell>
          <cell r="H479">
            <v>0.46883057324840766</v>
          </cell>
          <cell r="I479">
            <v>0.47522195816656648</v>
          </cell>
          <cell r="J479">
            <v>0.4869065894327046</v>
          </cell>
          <cell r="K479">
            <v>0.53900714144363404</v>
          </cell>
          <cell r="L479">
            <v>0.61705832823025109</v>
          </cell>
          <cell r="M479">
            <v>0.67684119132253451</v>
          </cell>
          <cell r="N479">
            <v>0.72573161783622908</v>
          </cell>
          <cell r="O479">
            <v>0.74821447966493893</v>
          </cell>
          <cell r="P479">
            <v>0.76860966525899177</v>
          </cell>
          <cell r="Q479">
            <v>0.79084822105408459</v>
          </cell>
          <cell r="R479">
            <v>0.79428707399433984</v>
          </cell>
          <cell r="S479">
            <v>0.79036146688663178</v>
          </cell>
          <cell r="T479">
            <v>0.79781881672277299</v>
          </cell>
          <cell r="U479">
            <v>0.79642929364408055</v>
          </cell>
          <cell r="V479">
            <v>0.79762905998161338</v>
          </cell>
        </row>
        <row r="480">
          <cell r="B480" t="str">
            <v>Implied Volume Growth</v>
          </cell>
          <cell r="G480">
            <v>38.254158514353634</v>
          </cell>
          <cell r="H480">
            <v>27.099511464783486</v>
          </cell>
          <cell r="I480">
            <v>52.091290178291906</v>
          </cell>
          <cell r="J480">
            <v>89.753588694206428</v>
          </cell>
          <cell r="K480">
            <v>101.72253994267584</v>
          </cell>
          <cell r="L480">
            <v>104.89910033147176</v>
          </cell>
          <cell r="M480">
            <v>0.45419230141710143</v>
          </cell>
          <cell r="N480">
            <v>0.13780627262198086</v>
          </cell>
          <cell r="O480">
            <v>111.8543048685153</v>
          </cell>
          <cell r="P480">
            <v>114.19783772975022</v>
          </cell>
          <cell r="S480">
            <v>69019.382400000002</v>
          </cell>
        </row>
        <row r="481">
          <cell r="B481" t="str">
            <v>COGS Growth</v>
          </cell>
          <cell r="G481">
            <v>0.227649183682747</v>
          </cell>
          <cell r="H481">
            <v>0.68349215040767142</v>
          </cell>
          <cell r="I481">
            <v>0.19796854739022396</v>
          </cell>
          <cell r="J481">
            <v>0.1767832804365308</v>
          </cell>
          <cell r="K481">
            <v>0.42653919938611096</v>
          </cell>
          <cell r="L481">
            <v>0.70834051304855339</v>
          </cell>
          <cell r="M481">
            <v>0.65920756411775638</v>
          </cell>
          <cell r="N481">
            <v>0.30986604032169529</v>
          </cell>
          <cell r="O481">
            <v>0.31226894649041115</v>
          </cell>
          <cell r="P481">
            <v>0.30321824473068637</v>
          </cell>
          <cell r="S481">
            <v>41411.629439999997</v>
          </cell>
          <cell r="T481">
            <v>828.23258879999992</v>
          </cell>
        </row>
        <row r="482">
          <cell r="B482" t="str">
            <v>RM Consumed</v>
          </cell>
        </row>
        <row r="483">
          <cell r="B483" t="str">
            <v>Gold value</v>
          </cell>
          <cell r="D483">
            <v>579.02</v>
          </cell>
          <cell r="E483">
            <v>1090.3</v>
          </cell>
          <cell r="F483">
            <v>1341.819</v>
          </cell>
          <cell r="G483">
            <v>1588.799</v>
          </cell>
          <cell r="H483">
            <v>2422.6590000000001</v>
          </cell>
          <cell r="I483">
            <v>3343.9960000000001</v>
          </cell>
          <cell r="J483">
            <v>4083.0709999999999</v>
          </cell>
          <cell r="K483">
            <v>5690.924</v>
          </cell>
          <cell r="L483">
            <v>10357.286</v>
          </cell>
          <cell r="M483">
            <v>16947.157999999999</v>
          </cell>
          <cell r="N483">
            <v>20489.458999999999</v>
          </cell>
          <cell r="O483">
            <v>26033.677</v>
          </cell>
          <cell r="P483">
            <v>36660.874000000003</v>
          </cell>
          <cell r="Q483">
            <v>52197.587</v>
          </cell>
          <cell r="R483">
            <v>58707.500999999997</v>
          </cell>
          <cell r="S483">
            <v>55600.741999999998</v>
          </cell>
        </row>
        <row r="484">
          <cell r="B484" t="str">
            <v>Precious and semiprecious stones</v>
          </cell>
          <cell r="D484">
            <v>0</v>
          </cell>
          <cell r="E484">
            <v>0</v>
          </cell>
          <cell r="F484">
            <v>0</v>
          </cell>
          <cell r="G484">
            <v>0</v>
          </cell>
          <cell r="H484">
            <v>475.51499999999999</v>
          </cell>
          <cell r="I484">
            <v>389.67700000000002</v>
          </cell>
          <cell r="J484">
            <v>389.38299999999998</v>
          </cell>
          <cell r="K484">
            <v>509.04300000000001</v>
          </cell>
          <cell r="L484">
            <v>930.55399999999997</v>
          </cell>
          <cell r="M484">
            <v>1215.0050000000001</v>
          </cell>
          <cell r="N484">
            <v>1696.566</v>
          </cell>
          <cell r="O484">
            <v>1869.5840000000001</v>
          </cell>
          <cell r="P484">
            <v>2857.2689999999998</v>
          </cell>
          <cell r="Q484">
            <v>2441.02</v>
          </cell>
          <cell r="R484">
            <v>2800.5590000000002</v>
          </cell>
          <cell r="S484">
            <v>2311.1019999999999</v>
          </cell>
        </row>
        <row r="485">
          <cell r="B485" t="str">
            <v>Total</v>
          </cell>
          <cell r="D485">
            <v>579.02</v>
          </cell>
          <cell r="E485">
            <v>1090.3</v>
          </cell>
          <cell r="F485">
            <v>1341.819</v>
          </cell>
          <cell r="G485">
            <v>1588.799</v>
          </cell>
          <cell r="H485">
            <v>2898.174</v>
          </cell>
          <cell r="I485">
            <v>3733.6730000000002</v>
          </cell>
          <cell r="J485">
            <v>4472.4539999999997</v>
          </cell>
          <cell r="K485">
            <v>6199.9669999999996</v>
          </cell>
          <cell r="L485">
            <v>11287.84</v>
          </cell>
          <cell r="M485">
            <v>18162.163</v>
          </cell>
          <cell r="N485">
            <v>22186.024999999998</v>
          </cell>
          <cell r="O485">
            <v>27903.260999999999</v>
          </cell>
          <cell r="P485">
            <v>39518.143000000004</v>
          </cell>
          <cell r="Q485">
            <v>54638.606999999996</v>
          </cell>
          <cell r="R485">
            <v>61508.06</v>
          </cell>
          <cell r="S485">
            <v>57911.843999999997</v>
          </cell>
        </row>
        <row r="486">
          <cell r="B486" t="str">
            <v>RM Consumed % of Sales</v>
          </cell>
          <cell r="D486">
            <v>0.77843264840796533</v>
          </cell>
          <cell r="E486">
            <v>0.6680849864397681</v>
          </cell>
          <cell r="F486">
            <v>0.65804472561424154</v>
          </cell>
          <cell r="G486">
            <v>0.59358850780841366</v>
          </cell>
          <cell r="H486">
            <v>0.83997739327015042</v>
          </cell>
          <cell r="I486">
            <v>0.87795353540103949</v>
          </cell>
          <cell r="J486">
            <v>0.837538202247191</v>
          </cell>
          <cell r="K486">
            <v>0.79868692594071644</v>
          </cell>
          <cell r="L486">
            <v>0.87516204062645375</v>
          </cell>
          <cell r="M486">
            <v>0.89632594544709787</v>
          </cell>
          <cell r="N486">
            <v>0.80377450429855479</v>
          </cell>
          <cell r="O486">
            <v>0.79781273320428769</v>
          </cell>
          <cell r="P486">
            <v>0.78846691246229317</v>
          </cell>
          <cell r="Q486">
            <v>0.78168865105211405</v>
          </cell>
          <cell r="R486">
            <v>0.76575292525660899</v>
          </cell>
          <cell r="S486">
            <v>0.67125311164766377</v>
          </cell>
        </row>
        <row r="487">
          <cell r="B487" t="str">
            <v>Gold volume (in kg)</v>
          </cell>
          <cell r="D487">
            <v>1350</v>
          </cell>
          <cell r="E487">
            <v>2494</v>
          </cell>
          <cell r="F487">
            <v>3023</v>
          </cell>
          <cell r="G487">
            <v>3501</v>
          </cell>
          <cell r="H487">
            <v>4486</v>
          </cell>
          <cell r="I487">
            <v>5786</v>
          </cell>
          <cell r="J487">
            <v>6789</v>
          </cell>
          <cell r="K487">
            <v>7869</v>
          </cell>
          <cell r="L487">
            <v>10703</v>
          </cell>
          <cell r="M487">
            <v>15681</v>
          </cell>
          <cell r="N487">
            <v>15484</v>
          </cell>
          <cell r="O487">
            <v>15698</v>
          </cell>
          <cell r="P487">
            <v>17934.650000000001</v>
          </cell>
          <cell r="Q487">
            <v>18914</v>
          </cell>
        </row>
        <row r="488">
          <cell r="B488" t="str">
            <v>Volume Growth -Gold Cons</v>
          </cell>
          <cell r="E488">
            <v>0.84740740740740739</v>
          </cell>
          <cell r="F488">
            <v>0.21210906174819577</v>
          </cell>
          <cell r="G488">
            <v>0.15812107178299706</v>
          </cell>
          <cell r="H488">
            <v>0.2813481862325049</v>
          </cell>
          <cell r="I488">
            <v>0.28979045920641999</v>
          </cell>
          <cell r="J488">
            <v>0.173349464223989</v>
          </cell>
          <cell r="K488">
            <v>0.15908086610693761</v>
          </cell>
          <cell r="L488">
            <v>0.36014741390265592</v>
          </cell>
          <cell r="M488">
            <v>0.46510324208165943</v>
          </cell>
          <cell r="N488">
            <v>-1.2562974300108443E-2</v>
          </cell>
          <cell r="O488">
            <v>1.3820718160681977E-2</v>
          </cell>
          <cell r="P488">
            <v>0.14247993374952239</v>
          </cell>
        </row>
        <row r="489">
          <cell r="B489" t="str">
            <v>Avg. price of gold (per 10 grams)</v>
          </cell>
          <cell r="D489">
            <v>4289.0370370370365</v>
          </cell>
          <cell r="E489">
            <v>4371.6920609462704</v>
          </cell>
          <cell r="F489">
            <v>4438.6999669202778</v>
          </cell>
          <cell r="G489">
            <v>4538.1291059697223</v>
          </cell>
          <cell r="H489">
            <v>5400.4881854658934</v>
          </cell>
          <cell r="I489">
            <v>5779.4607673695127</v>
          </cell>
          <cell r="J489">
            <v>6014.245102371483</v>
          </cell>
          <cell r="K489">
            <v>7232.080315160757</v>
          </cell>
          <cell r="L489">
            <v>9676.9933663458833</v>
          </cell>
          <cell r="M489">
            <v>10807.447229130796</v>
          </cell>
          <cell r="N489">
            <v>13232.665331955566</v>
          </cell>
          <cell r="O489">
            <v>16584.072493311251</v>
          </cell>
          <cell r="P489">
            <v>20441.365736158779</v>
          </cell>
          <cell r="Q489">
            <v>27597.32843396426</v>
          </cell>
        </row>
        <row r="490">
          <cell r="B490" t="str">
            <v>Gold Price Growth -Expense</v>
          </cell>
          <cell r="E490">
            <v>1.9271231093479724E-2</v>
          </cell>
          <cell r="F490">
            <v>1.5327682059907755E-2</v>
          </cell>
          <cell r="G490">
            <v>2.2400509110876321E-2</v>
          </cell>
          <cell r="H490">
            <v>0.19002524153880351</v>
          </cell>
          <cell r="I490">
            <v>7.0173763720756233E-2</v>
          </cell>
          <cell r="J490">
            <v>4.0623917083674632E-2</v>
          </cell>
          <cell r="K490">
            <v>0.20249178276905755</v>
          </cell>
          <cell r="L490">
            <v>0.33806497503350519</v>
          </cell>
          <cell r="M490">
            <v>0.11681870804172956</v>
          </cell>
          <cell r="N490">
            <v>0.22440249315192107</v>
          </cell>
          <cell r="O490">
            <v>0.25326773384515144</v>
          </cell>
          <cell r="P490">
            <v>0.23259023043967431</v>
          </cell>
          <cell r="Q490">
            <v>0.35007263165138136</v>
          </cell>
        </row>
        <row r="491">
          <cell r="B491" t="str">
            <v>Gold Consumption Growth</v>
          </cell>
          <cell r="E491">
            <v>0.88300922247936176</v>
          </cell>
          <cell r="F491">
            <v>0.23068788406860508</v>
          </cell>
          <cell r="G491">
            <v>0.18406357340297008</v>
          </cell>
          <cell r="H491">
            <v>0.52483668481664458</v>
          </cell>
          <cell r="I491">
            <v>0.38029991014005682</v>
          </cell>
          <cell r="J491">
            <v>0.2210155155687985</v>
          </cell>
          <cell r="K491">
            <v>0.39378521705843461</v>
          </cell>
          <cell r="L491">
            <v>0.81996561542554436</v>
          </cell>
          <cell r="M491">
            <v>0.6362547099693876</v>
          </cell>
          <cell r="N491">
            <v>0.20902035609746483</v>
          </cell>
          <cell r="O491">
            <v>0.27058879397450175</v>
          </cell>
          <cell r="P491">
            <v>0.40820960481302748</v>
          </cell>
          <cell r="Q491">
            <v>0.42379548834542224</v>
          </cell>
        </row>
        <row r="492">
          <cell r="B492" t="str">
            <v>Stones Consumption Growth</v>
          </cell>
          <cell r="H492">
            <v>-0.42975320181211718</v>
          </cell>
          <cell r="I492">
            <v>-0.1805158617498922</v>
          </cell>
          <cell r="J492">
            <v>-7.5447101060632793E-4</v>
          </cell>
          <cell r="K492">
            <v>0.30730668775986625</v>
          </cell>
          <cell r="L492">
            <v>0.82804596075380665</v>
          </cell>
          <cell r="M492">
            <v>0.30567919755328554</v>
          </cell>
          <cell r="N492">
            <v>0.39634487100876115</v>
          </cell>
          <cell r="O492">
            <v>0.10198129633624631</v>
          </cell>
          <cell r="P492">
            <v>0.52829132042208293</v>
          </cell>
          <cell r="Q492">
            <v>-0.14568071819629158</v>
          </cell>
        </row>
        <row r="493">
          <cell r="B493" t="str">
            <v>RM Consumed Growth</v>
          </cell>
          <cell r="E493">
            <v>0.88300922247936176</v>
          </cell>
          <cell r="F493">
            <v>0.23068788406860508</v>
          </cell>
          <cell r="G493">
            <v>0.18406357340297008</v>
          </cell>
          <cell r="H493">
            <v>0.8241287916218476</v>
          </cell>
          <cell r="I493">
            <v>0.28828462335249716</v>
          </cell>
          <cell r="J493">
            <v>0.19786976524189437</v>
          </cell>
          <cell r="K493">
            <v>0.38625618061136002</v>
          </cell>
          <cell r="L493">
            <v>0.82062904528362823</v>
          </cell>
          <cell r="M493">
            <v>0.60900251952543627</v>
          </cell>
          <cell r="N493">
            <v>0.22155191537483709</v>
          </cell>
          <cell r="O493">
            <v>0.25769537355159389</v>
          </cell>
          <cell r="P493">
            <v>0.41625536169410471</v>
          </cell>
          <cell r="Q493">
            <v>0.38262081292635619</v>
          </cell>
        </row>
        <row r="494">
          <cell r="B494" t="str">
            <v>EBITDA</v>
          </cell>
          <cell r="G494">
            <v>148.80000000000001</v>
          </cell>
          <cell r="H494">
            <v>175</v>
          </cell>
          <cell r="I494">
            <v>252.7</v>
          </cell>
          <cell r="J494">
            <v>313.39999999999998</v>
          </cell>
          <cell r="K494">
            <v>512.1</v>
          </cell>
          <cell r="L494">
            <v>913.1</v>
          </cell>
          <cell r="M494">
            <v>1045.8009999999999</v>
          </cell>
          <cell r="N494">
            <v>2030</v>
          </cell>
          <cell r="O494">
            <v>2642.6</v>
          </cell>
          <cell r="P494">
            <v>4243.7</v>
          </cell>
        </row>
        <row r="495">
          <cell r="B495" t="str">
            <v>Closing Stock oj Jewellery</v>
          </cell>
          <cell r="F495">
            <v>201.887</v>
          </cell>
          <cell r="G495">
            <v>143.40299999999999</v>
          </cell>
          <cell r="H495">
            <v>268.38899999999995</v>
          </cell>
          <cell r="I495">
            <v>679.86999999999989</v>
          </cell>
          <cell r="J495">
            <v>1242.8240000000001</v>
          </cell>
          <cell r="K495">
            <v>1865.7359999999999</v>
          </cell>
          <cell r="L495">
            <v>3610.5770000000002</v>
          </cell>
          <cell r="M495">
            <v>6505.6450000000004</v>
          </cell>
          <cell r="N495">
            <v>7765.2190000000001</v>
          </cell>
          <cell r="O495">
            <v>8888.8230000000003</v>
          </cell>
          <cell r="P495">
            <v>13269.759999999998</v>
          </cell>
        </row>
        <row r="496">
          <cell r="B496" t="str">
            <v>Increase/Decrease in Stock</v>
          </cell>
          <cell r="G496">
            <v>58.484000000000009</v>
          </cell>
          <cell r="H496">
            <v>-124.98599999999996</v>
          </cell>
          <cell r="I496">
            <v>-411.48099999999994</v>
          </cell>
          <cell r="J496">
            <v>-562.95400000000018</v>
          </cell>
          <cell r="K496">
            <v>-622.91199999999981</v>
          </cell>
          <cell r="L496">
            <v>-1744.8410000000003</v>
          </cell>
          <cell r="M496">
            <v>-2895.0680000000002</v>
          </cell>
          <cell r="N496">
            <v>-1259.5739999999996</v>
          </cell>
          <cell r="O496">
            <v>-1123.6040000000003</v>
          </cell>
          <cell r="P496">
            <v>-4380.9369999999981</v>
          </cell>
        </row>
        <row r="497">
          <cell r="B497" t="str">
            <v>Gold price hedging costs (net)</v>
          </cell>
          <cell r="D497">
            <v>0</v>
          </cell>
          <cell r="E497">
            <v>0</v>
          </cell>
          <cell r="F497">
            <v>0</v>
          </cell>
          <cell r="G497">
            <v>0</v>
          </cell>
          <cell r="H497">
            <v>0</v>
          </cell>
          <cell r="I497">
            <v>0</v>
          </cell>
          <cell r="J497">
            <v>0</v>
          </cell>
          <cell r="K497">
            <v>0</v>
          </cell>
          <cell r="L497">
            <v>-15.49</v>
          </cell>
          <cell r="M497">
            <v>541.02</v>
          </cell>
          <cell r="N497">
            <v>-219.93799999999999</v>
          </cell>
          <cell r="O497">
            <v>392.85700000000003</v>
          </cell>
          <cell r="P497">
            <v>11.433999999999999</v>
          </cell>
        </row>
        <row r="498">
          <cell r="B498" t="str">
            <v>Jewellery COGS</v>
          </cell>
          <cell r="D498">
            <v>579.02</v>
          </cell>
          <cell r="E498">
            <v>1090.3</v>
          </cell>
          <cell r="F498">
            <v>1341.819</v>
          </cell>
          <cell r="G498">
            <v>1647.2829999999999</v>
          </cell>
          <cell r="H498">
            <v>2773.1880000000001</v>
          </cell>
          <cell r="I498">
            <v>3322.1920000000005</v>
          </cell>
          <cell r="J498">
            <v>3909.4999999999995</v>
          </cell>
          <cell r="K498">
            <v>5577.0550000000003</v>
          </cell>
          <cell r="L498">
            <v>9527.509</v>
          </cell>
          <cell r="M498">
            <v>15808.115000000002</v>
          </cell>
          <cell r="N498">
            <v>20706.512999999999</v>
          </cell>
          <cell r="O498">
            <v>27172.513999999999</v>
          </cell>
          <cell r="P498">
            <v>35148.640000000007</v>
          </cell>
          <cell r="Q498">
            <v>6406.4291799568973</v>
          </cell>
          <cell r="R498">
            <v>7709.9801058620715</v>
          </cell>
          <cell r="S498">
            <v>9084.8285976724164</v>
          </cell>
          <cell r="T498">
            <v>10815.427121809656</v>
          </cell>
          <cell r="U498">
            <v>12875.905465864824</v>
          </cell>
          <cell r="V498">
            <v>15329.070252605628</v>
          </cell>
          <cell r="W498">
            <v>18249.662510808761</v>
          </cell>
          <cell r="X498">
            <v>21363.545267609461</v>
          </cell>
          <cell r="Y498">
            <v>25007.677953512179</v>
          </cell>
          <cell r="Z498">
            <v>29272.125027975711</v>
          </cell>
          <cell r="AA498">
            <v>34262.207167372682</v>
          </cell>
          <cell r="AB498">
            <v>40101.078603047034</v>
          </cell>
        </row>
        <row r="499">
          <cell r="B499" t="str">
            <v>COGS as % of Sales</v>
          </cell>
          <cell r="G499">
            <v>0.61543861615482331</v>
          </cell>
          <cell r="H499">
            <v>0.80375271715502994</v>
          </cell>
          <cell r="I499">
            <v>0.78119594610482768</v>
          </cell>
          <cell r="J499">
            <v>0.73211610486891376</v>
          </cell>
          <cell r="K499">
            <v>0.71844268102593178</v>
          </cell>
          <cell r="L499">
            <v>0.73868111335090714</v>
          </cell>
          <cell r="M499">
            <v>0.78015066945007872</v>
          </cell>
          <cell r="N499">
            <v>0.75017346380555239</v>
          </cell>
          <cell r="O499">
            <v>0.77691914441010224</v>
          </cell>
          <cell r="P499">
            <v>0.7012864865145273</v>
          </cell>
          <cell r="Q499">
            <v>0</v>
          </cell>
          <cell r="R499">
            <v>0</v>
          </cell>
          <cell r="S499">
            <v>0</v>
          </cell>
        </row>
        <row r="500">
          <cell r="B500" t="str">
            <v>Inventory Days</v>
          </cell>
          <cell r="D500">
            <v>0</v>
          </cell>
          <cell r="E500">
            <v>0</v>
          </cell>
          <cell r="F500">
            <v>0</v>
          </cell>
          <cell r="G500">
            <v>38.254158514353634</v>
          </cell>
          <cell r="H500">
            <v>27.099511464783486</v>
          </cell>
          <cell r="I500">
            <v>52.091290178291906</v>
          </cell>
          <cell r="J500">
            <v>89.753588694206428</v>
          </cell>
          <cell r="K500">
            <v>101.72253994267584</v>
          </cell>
          <cell r="L500">
            <v>104.89910033147176</v>
          </cell>
          <cell r="M500">
            <v>116.78878316611437</v>
          </cell>
          <cell r="N500">
            <v>125.77842923142109</v>
          </cell>
          <cell r="O500">
            <v>111.8543048685153</v>
          </cell>
          <cell r="P500">
            <v>115.05257095295862</v>
          </cell>
          <cell r="Q500">
            <v>6406.4291799568973</v>
          </cell>
          <cell r="R500">
            <v>7709.9801058620715</v>
          </cell>
          <cell r="S500">
            <v>9084.8285976724164</v>
          </cell>
        </row>
        <row r="501">
          <cell r="B501" t="str">
            <v>COGS Growth</v>
          </cell>
          <cell r="G501">
            <v>0.227649183682747</v>
          </cell>
          <cell r="H501">
            <v>0.68349215040767142</v>
          </cell>
          <cell r="I501">
            <v>0.19796854739022396</v>
          </cell>
          <cell r="J501">
            <v>0.1767832804365308</v>
          </cell>
          <cell r="K501">
            <v>0.42653919938611096</v>
          </cell>
          <cell r="L501">
            <v>0.70834051304855339</v>
          </cell>
          <cell r="M501">
            <v>0.65920756411775638</v>
          </cell>
          <cell r="N501">
            <v>0.30986604032169529</v>
          </cell>
          <cell r="O501">
            <v>0.31226894649041115</v>
          </cell>
          <cell r="P501">
            <v>0.29353654947054242</v>
          </cell>
        </row>
        <row r="502">
          <cell r="B502" t="str">
            <v>EBIT</v>
          </cell>
          <cell r="D502">
            <v>0</v>
          </cell>
          <cell r="E502">
            <v>0</v>
          </cell>
          <cell r="F502">
            <v>0</v>
          </cell>
          <cell r="G502">
            <v>128</v>
          </cell>
          <cell r="H502">
            <v>137.19999999999999</v>
          </cell>
          <cell r="I502">
            <v>205.7</v>
          </cell>
          <cell r="J502">
            <v>255.1</v>
          </cell>
          <cell r="K502">
            <v>463.70000000000005</v>
          </cell>
          <cell r="L502">
            <v>870.2</v>
          </cell>
          <cell r="M502">
            <v>981.50100000000009</v>
          </cell>
          <cell r="N502">
            <v>1934.2</v>
          </cell>
          <cell r="O502">
            <v>2546.7999999999997</v>
          </cell>
          <cell r="P502">
            <v>4291</v>
          </cell>
          <cell r="Q502">
            <v>6406.4291799568973</v>
          </cell>
          <cell r="R502">
            <v>7709.9801058620715</v>
          </cell>
          <cell r="S502">
            <v>9084.8285976724164</v>
          </cell>
          <cell r="T502">
            <v>10815.427121809656</v>
          </cell>
          <cell r="U502">
            <v>12875.905465864824</v>
          </cell>
          <cell r="V502">
            <v>15329.070252605628</v>
          </cell>
          <cell r="W502">
            <v>18249.662510808761</v>
          </cell>
          <cell r="X502">
            <v>21363.545267609461</v>
          </cell>
          <cell r="Y502">
            <v>25007.677953512179</v>
          </cell>
          <cell r="Z502">
            <v>29272.125027975711</v>
          </cell>
          <cell r="AA502">
            <v>34262.207167372682</v>
          </cell>
          <cell r="AB502">
            <v>40101.078603047034</v>
          </cell>
        </row>
        <row r="503">
          <cell r="B503" t="str">
            <v>Local Gold Price MCX</v>
          </cell>
          <cell r="G503">
            <v>4.7821863558245539E-2</v>
          </cell>
          <cell r="H503">
            <v>3.9764658145668486E-2</v>
          </cell>
          <cell r="I503">
            <v>4.8369271286476827E-2</v>
          </cell>
          <cell r="J503">
            <v>4.7771535580524341E-2</v>
          </cell>
          <cell r="K503">
            <v>7056.915</v>
          </cell>
          <cell r="L503">
            <v>8799.5416666666642</v>
          </cell>
          <cell r="M503">
            <v>9227.65</v>
          </cell>
          <cell r="N503">
            <v>12006.585833333333</v>
          </cell>
          <cell r="O503">
            <v>14298.24857142857</v>
          </cell>
          <cell r="P503">
            <v>19232.13</v>
          </cell>
          <cell r="Q503">
            <v>25075.343137254902</v>
          </cell>
          <cell r="R503">
            <v>8.8044299301670237E-2</v>
          </cell>
          <cell r="S503">
            <v>8.8108102611690164E-2</v>
          </cell>
          <cell r="T503">
            <v>8.9448874617220481E-2</v>
          </cell>
          <cell r="U503">
            <v>9.0776292338757905E-2</v>
          </cell>
          <cell r="V503">
            <v>9.2090508107729604E-2</v>
          </cell>
          <cell r="W503">
            <v>9.3391718677982835E-2</v>
          </cell>
          <cell r="X503">
            <v>9.4594635041711408E-2</v>
          </cell>
          <cell r="Y503">
            <v>9.5791949324776249E-2</v>
          </cell>
          <cell r="Z503">
            <v>9.6983677238250632E-2</v>
          </cell>
          <cell r="AA503">
            <v>9.8169848147724198E-2</v>
          </cell>
          <cell r="AB503">
            <v>9.9350503764837672E-2</v>
          </cell>
        </row>
        <row r="504">
          <cell r="B504" t="str">
            <v>Smart Gold Buying Implied</v>
          </cell>
          <cell r="H504">
            <v>7.1874999999999911E-2</v>
          </cell>
          <cell r="I504">
            <v>0.49927113702623904</v>
          </cell>
          <cell r="J504">
            <v>0.24015556635877489</v>
          </cell>
          <cell r="K504">
            <v>-2.4220598711210961E-2</v>
          </cell>
          <cell r="L504">
            <v>-9.0674000328528903E-2</v>
          </cell>
          <cell r="M504">
            <v>-0.14617672384950919</v>
          </cell>
          <cell r="N504">
            <v>-9.2655520854243445E-2</v>
          </cell>
          <cell r="O504">
            <v>-0.13783248492218103</v>
          </cell>
          <cell r="P504">
            <v>-5.9156308427071425E-2</v>
          </cell>
          <cell r="Q504">
            <v>0.49299211837727741</v>
          </cell>
          <cell r="R504">
            <v>0.20347542902424531</v>
          </cell>
          <cell r="S504">
            <v>0.1783206276712721</v>
          </cell>
          <cell r="T504">
            <v>0.19049324987602168</v>
          </cell>
          <cell r="U504">
            <v>0.19051289614814615</v>
          </cell>
          <cell r="V504">
            <v>0.19052367177161744</v>
          </cell>
          <cell r="W504">
            <v>0.19052637962218832</v>
          </cell>
          <cell r="X504">
            <v>0.17062686802873395</v>
          </cell>
          <cell r="Y504">
            <v>0.17057715094824655</v>
          </cell>
          <cell r="Z504">
            <v>0.17052551150054374</v>
          </cell>
          <cell r="AA504">
            <v>0.1704721517357517</v>
          </cell>
          <cell r="AB504">
            <v>0.17041725908524108</v>
          </cell>
        </row>
        <row r="506">
          <cell r="B506" t="str">
            <v>Gross Profit</v>
          </cell>
          <cell r="G506">
            <v>1029.317</v>
          </cell>
          <cell r="H506">
            <v>677.11200000000008</v>
          </cell>
          <cell r="I506">
            <v>930.50799999999936</v>
          </cell>
          <cell r="J506">
            <v>1430.5000000000005</v>
          </cell>
          <cell r="K506">
            <v>2185.6449999999995</v>
          </cell>
          <cell r="L506">
            <v>3370.491</v>
          </cell>
          <cell r="M506">
            <v>4454.7849999999999</v>
          </cell>
          <cell r="N506">
            <v>6895.7870000000003</v>
          </cell>
          <cell r="O506">
            <v>7802.1859999999979</v>
          </cell>
          <cell r="P506">
            <v>14971.589999999997</v>
          </cell>
        </row>
        <row r="507">
          <cell r="B507" t="str">
            <v>Gross Profit Margin</v>
          </cell>
          <cell r="G507">
            <v>0.38456138384517674</v>
          </cell>
          <cell r="H507">
            <v>0.19624728284497001</v>
          </cell>
          <cell r="I507">
            <v>0.21880405389517232</v>
          </cell>
          <cell r="J507">
            <v>0.26788389513108624</v>
          </cell>
          <cell r="K507">
            <v>0.28155731897406827</v>
          </cell>
          <cell r="L507">
            <v>0.26131888664909286</v>
          </cell>
          <cell r="M507">
            <v>0.21984933054992126</v>
          </cell>
          <cell r="N507">
            <v>0.24982653619444758</v>
          </cell>
          <cell r="O507">
            <v>0.22308085558989779</v>
          </cell>
          <cell r="P507">
            <v>0.29871351348547276</v>
          </cell>
        </row>
        <row r="508">
          <cell r="B508" t="str">
            <v>GP Growth</v>
          </cell>
          <cell r="G508">
            <v>2.8</v>
          </cell>
          <cell r="H508">
            <v>-0.34217349951472664</v>
          </cell>
          <cell r="I508">
            <v>0.37423055565401175</v>
          </cell>
          <cell r="J508">
            <v>0.53733229590718334</v>
          </cell>
          <cell r="K508">
            <v>0.52788885005242836</v>
          </cell>
          <cell r="L508">
            <v>0.54210358955823135</v>
          </cell>
          <cell r="M508">
            <v>0.32170209028892227</v>
          </cell>
          <cell r="N508">
            <v>0.54795057449461648</v>
          </cell>
          <cell r="O508">
            <v>0.13144242999384947</v>
          </cell>
          <cell r="P508">
            <v>0.91889683224675767</v>
          </cell>
        </row>
        <row r="509">
          <cell r="B509" t="str">
            <v xml:space="preserve">Depreciation </v>
          </cell>
          <cell r="G509">
            <v>21.4</v>
          </cell>
          <cell r="H509">
            <v>38.799999999999997</v>
          </cell>
          <cell r="I509">
            <v>51.1</v>
          </cell>
          <cell r="J509">
            <v>66.7</v>
          </cell>
          <cell r="K509">
            <v>57</v>
          </cell>
          <cell r="L509">
            <v>53.5</v>
          </cell>
          <cell r="M509">
            <v>69</v>
          </cell>
          <cell r="N509">
            <v>125.5</v>
          </cell>
          <cell r="O509">
            <v>163</v>
          </cell>
          <cell r="P509">
            <v>104.9</v>
          </cell>
        </row>
        <row r="510">
          <cell r="B510" t="str">
            <v>Operating Expenditure</v>
          </cell>
          <cell r="G510">
            <v>880.51700000000005</v>
          </cell>
          <cell r="H510">
            <v>502.11200000000008</v>
          </cell>
          <cell r="I510">
            <v>677.80799999999931</v>
          </cell>
          <cell r="J510">
            <v>1117.1000000000004</v>
          </cell>
          <cell r="K510">
            <v>1673.5449999999996</v>
          </cell>
          <cell r="L510">
            <v>2457.3910000000001</v>
          </cell>
          <cell r="M510">
            <v>3408.9839999999999</v>
          </cell>
          <cell r="N510">
            <v>4865.7870000000003</v>
          </cell>
          <cell r="O510">
            <v>5159.5859999999975</v>
          </cell>
          <cell r="P510">
            <v>10464.871999999996</v>
          </cell>
        </row>
        <row r="511">
          <cell r="B511" t="str">
            <v>Opex as % of Sales</v>
          </cell>
          <cell r="E511">
            <v>-1631.9780000000001</v>
          </cell>
          <cell r="F511">
            <v>9.6019999999998618</v>
          </cell>
          <cell r="G511">
            <v>0.32896846745871633</v>
          </cell>
          <cell r="H511">
            <v>0.14552705561835205</v>
          </cell>
          <cell r="I511">
            <v>0.15938298022432792</v>
          </cell>
          <cell r="J511">
            <v>0.20919475655430719</v>
          </cell>
          <cell r="K511">
            <v>0.21558800417380547</v>
          </cell>
          <cell r="L511">
            <v>0.19052496511086991</v>
          </cell>
          <cell r="M511">
            <v>0.16823771523325878</v>
          </cell>
          <cell r="N511">
            <v>0.17628194027309319</v>
          </cell>
          <cell r="O511">
            <v>0.14752338118697222</v>
          </cell>
          <cell r="P511">
            <v>0.20879537065173076</v>
          </cell>
        </row>
        <row r="512">
          <cell r="B512" t="str">
            <v>Opex Growth</v>
          </cell>
          <cell r="E512">
            <v>1631.9780000000001</v>
          </cell>
          <cell r="F512">
            <v>2029.498</v>
          </cell>
          <cell r="G512">
            <v>2659.489</v>
          </cell>
          <cell r="H512">
            <v>-0.42975320181211718</v>
          </cell>
          <cell r="I512">
            <v>0.34991396341851866</v>
          </cell>
          <cell r="J512">
            <v>0.64810683851474393</v>
          </cell>
          <cell r="K512">
            <v>0.49811565661086665</v>
          </cell>
          <cell r="L512">
            <v>0.46837461795171365</v>
          </cell>
          <cell r="M512">
            <v>0.38723711448442666</v>
          </cell>
          <cell r="N512">
            <v>0.42734228145394648</v>
          </cell>
          <cell r="O512">
            <v>6.0380571529332627E-2</v>
          </cell>
          <cell r="P512">
            <v>1.0282386997716486</v>
          </cell>
        </row>
        <row r="514">
          <cell r="B514" t="str">
            <v>EBITDA</v>
          </cell>
          <cell r="G514">
            <v>148.80000000000001</v>
          </cell>
          <cell r="H514">
            <v>175</v>
          </cell>
          <cell r="I514">
            <v>252.7</v>
          </cell>
          <cell r="J514">
            <v>313.39999999999998</v>
          </cell>
          <cell r="K514">
            <v>512.1</v>
          </cell>
          <cell r="L514">
            <v>913.1</v>
          </cell>
          <cell r="M514">
            <v>1045.8009999999999</v>
          </cell>
          <cell r="N514">
            <v>2030</v>
          </cell>
          <cell r="O514">
            <v>2642.6</v>
          </cell>
          <cell r="P514">
            <v>4506.7180000000008</v>
          </cell>
          <cell r="Q514">
            <v>6392.7970000000005</v>
          </cell>
          <cell r="R514">
            <v>8359.9040000000005</v>
          </cell>
          <cell r="S514">
            <v>8728.0190000000002</v>
          </cell>
        </row>
        <row r="515">
          <cell r="B515" t="str">
            <v>EBITDA Margin</v>
          </cell>
          <cell r="G515">
            <v>5.5592916386460439E-2</v>
          </cell>
          <cell r="H515">
            <v>5.0720227226617974E-2</v>
          </cell>
          <cell r="I515">
            <v>5.9421073670844406E-2</v>
          </cell>
          <cell r="J515">
            <v>5.8689138576779022E-2</v>
          </cell>
          <cell r="K515">
            <v>6.5969314800262802E-2</v>
          </cell>
          <cell r="L515">
            <v>7.0793921538222976E-2</v>
          </cell>
          <cell r="M515">
            <v>5.1611615316662467E-2</v>
          </cell>
          <cell r="N515">
            <v>7.3544595921354386E-2</v>
          </cell>
          <cell r="O515">
            <v>7.5557474402925554E-2</v>
          </cell>
          <cell r="P515">
            <v>8.9918142833741999E-2</v>
          </cell>
          <cell r="Q515">
            <v>9.1458716423352487E-2</v>
          </cell>
          <cell r="R515">
            <v>0.10407775733561467</v>
          </cell>
          <cell r="S515">
            <v>0.10116600521768795</v>
          </cell>
        </row>
        <row r="516">
          <cell r="A516" t="str">
            <v>Gold Plus</v>
          </cell>
          <cell r="B516" t="str">
            <v>EBITDA Growth</v>
          </cell>
          <cell r="H516">
            <v>0.17607526881720426</v>
          </cell>
          <cell r="I516">
            <v>0.44399999999999995</v>
          </cell>
          <cell r="J516">
            <v>0.24020577760189954</v>
          </cell>
          <cell r="K516">
            <v>0.63401403956605007</v>
          </cell>
          <cell r="L516">
            <v>0.78305018551064243</v>
          </cell>
          <cell r="M516">
            <v>0.14533019384514279</v>
          </cell>
          <cell r="N516">
            <v>0.9410958681431747</v>
          </cell>
          <cell r="O516">
            <v>0.30177339901477818</v>
          </cell>
          <cell r="P516">
            <v>0.70541058048891281</v>
          </cell>
          <cell r="Q516">
            <v>0.41850388686401052</v>
          </cell>
          <cell r="R516">
            <v>0.30770678311856292</v>
          </cell>
          <cell r="S516">
            <v>4.4033400383544974E-2</v>
          </cell>
        </row>
        <row r="517">
          <cell r="B517" t="str">
            <v>Gold Plus Revenues</v>
          </cell>
          <cell r="L517">
            <v>950</v>
          </cell>
          <cell r="M517">
            <v>2000</v>
          </cell>
          <cell r="N517">
            <v>3900</v>
          </cell>
          <cell r="O517">
            <v>4758</v>
          </cell>
          <cell r="P517">
            <v>5233.8</v>
          </cell>
          <cell r="Q517">
            <v>7444.629310344827</v>
          </cell>
          <cell r="R517">
            <v>8121.4137931034484</v>
          </cell>
          <cell r="S517">
            <v>9474.9827586206902</v>
          </cell>
          <cell r="T517">
            <v>10422.48103448276</v>
          </cell>
          <cell r="U517">
            <v>11464.729137931037</v>
          </cell>
          <cell r="V517">
            <v>12611.202051724142</v>
          </cell>
          <cell r="W517">
            <v>13872.322256896558</v>
          </cell>
          <cell r="X517">
            <v>15259.554482586214</v>
          </cell>
          <cell r="Y517">
            <v>16785.509930844837</v>
          </cell>
          <cell r="Z517">
            <v>18464.060923929323</v>
          </cell>
          <cell r="AA517">
            <v>20310.467016322258</v>
          </cell>
          <cell r="AB517">
            <v>22341.513717954487</v>
          </cell>
        </row>
        <row r="518">
          <cell r="B518" t="str">
            <v>EBIT</v>
          </cell>
          <cell r="G518">
            <v>127.4</v>
          </cell>
          <cell r="H518">
            <v>136.19999999999999</v>
          </cell>
          <cell r="I518">
            <v>201.6</v>
          </cell>
          <cell r="J518">
            <v>246.7</v>
          </cell>
          <cell r="K518">
            <v>455.1</v>
          </cell>
          <cell r="L518">
            <v>859.6</v>
          </cell>
          <cell r="M518">
            <v>976.80100000000004</v>
          </cell>
          <cell r="N518">
            <v>1904.5</v>
          </cell>
          <cell r="O518">
            <v>2479.6</v>
          </cell>
          <cell r="P518">
            <v>4401.8280000000004</v>
          </cell>
          <cell r="Q518">
            <v>6232.1310000000003</v>
          </cell>
          <cell r="R518">
            <v>8152.174</v>
          </cell>
          <cell r="S518">
            <v>8489.1550000000007</v>
          </cell>
          <cell r="T518">
            <v>9775.566225956687</v>
          </cell>
          <cell r="U518">
            <v>11443.196898358996</v>
          </cell>
          <cell r="V518">
            <v>13637.904586902861</v>
          </cell>
          <cell r="W518">
            <v>16954.000554587547</v>
          </cell>
          <cell r="X518">
            <v>19823.165844017629</v>
          </cell>
          <cell r="Y518">
            <v>23177.47095090312</v>
          </cell>
          <cell r="Z518">
            <v>26866.928646937649</v>
          </cell>
          <cell r="AA518">
            <v>31142.64978087915</v>
          </cell>
          <cell r="AB518">
            <v>35162.0631009547</v>
          </cell>
          <cell r="AC518">
            <v>39698.0315621021</v>
          </cell>
          <cell r="AD518">
            <v>44021.301224855953</v>
          </cell>
          <cell r="AE518">
            <v>48804.077346116515</v>
          </cell>
          <cell r="AF518">
            <v>53125.703148410292</v>
          </cell>
          <cell r="AG518">
            <v>57826.703465364881</v>
          </cell>
          <cell r="AH518">
            <v>62443.267054490003</v>
          </cell>
          <cell r="AI518">
            <v>67428.677096339932</v>
          </cell>
          <cell r="AJ518">
            <v>72812.417375412391</v>
          </cell>
          <cell r="AK518">
            <v>78626.329182378904</v>
          </cell>
          <cell r="AL518">
            <v>84904.799854749421</v>
          </cell>
          <cell r="AM518">
            <v>91684.966397798591</v>
          </cell>
          <cell r="AN518">
            <v>99006.93539202516</v>
          </cell>
          <cell r="AO518">
            <v>0.18114403964567671</v>
          </cell>
          <cell r="BI518">
            <v>7828.8996500000012</v>
          </cell>
          <cell r="BJ518">
            <v>9394.6795800000018</v>
          </cell>
        </row>
        <row r="519">
          <cell r="B519" t="str">
            <v>Add: Other Income</v>
          </cell>
          <cell r="G519">
            <v>0.6</v>
          </cell>
          <cell r="H519">
            <v>1</v>
          </cell>
          <cell r="I519">
            <v>4.0999999999999996</v>
          </cell>
          <cell r="J519">
            <v>8.4</v>
          </cell>
          <cell r="K519">
            <v>8.6</v>
          </cell>
          <cell r="L519">
            <v>10.6</v>
          </cell>
          <cell r="M519">
            <v>4.7</v>
          </cell>
          <cell r="N519">
            <v>29.7</v>
          </cell>
          <cell r="O519">
            <v>67.2</v>
          </cell>
          <cell r="P519">
            <v>427.89800000000002</v>
          </cell>
          <cell r="Q519">
            <v>743.42</v>
          </cell>
          <cell r="R519">
            <v>756.27800000000002</v>
          </cell>
          <cell r="S519">
            <v>46.127000000000002</v>
          </cell>
          <cell r="T519">
            <v>0</v>
          </cell>
          <cell r="U519">
            <v>0</v>
          </cell>
          <cell r="V519">
            <v>0</v>
          </cell>
        </row>
        <row r="520">
          <cell r="B520" t="str">
            <v>EBIT and exc items</v>
          </cell>
          <cell r="D520">
            <v>0</v>
          </cell>
          <cell r="E520">
            <v>0</v>
          </cell>
          <cell r="F520">
            <v>0</v>
          </cell>
          <cell r="G520">
            <v>128</v>
          </cell>
          <cell r="H520">
            <v>137.19999999999999</v>
          </cell>
          <cell r="I520">
            <v>205.7</v>
          </cell>
          <cell r="J520">
            <v>255.1</v>
          </cell>
          <cell r="K520">
            <v>463.70000000000005</v>
          </cell>
          <cell r="L520">
            <v>870.2</v>
          </cell>
          <cell r="M520">
            <v>981.50100000000009</v>
          </cell>
          <cell r="N520">
            <v>1934.2</v>
          </cell>
          <cell r="O520">
            <v>2546.7999999999997</v>
          </cell>
          <cell r="P520">
            <v>4829.7260000000006</v>
          </cell>
          <cell r="Q520">
            <v>6975.5510000000004</v>
          </cell>
          <cell r="R520">
            <v>8908.4519999999993</v>
          </cell>
          <cell r="S520">
            <v>8535.2820000000011</v>
          </cell>
          <cell r="T520">
            <v>9775.566225956687</v>
          </cell>
          <cell r="U520">
            <v>11443.196898358996</v>
          </cell>
          <cell r="V520">
            <v>13637.904586902861</v>
          </cell>
          <cell r="W520">
            <v>277.44644513793116</v>
          </cell>
          <cell r="X520">
            <v>305.19108965172427</v>
          </cell>
          <cell r="Y520">
            <v>335.71019861689678</v>
          </cell>
          <cell r="Z520">
            <v>369.28121847858648</v>
          </cell>
          <cell r="AA520">
            <v>406.20934032644516</v>
          </cell>
          <cell r="AB520">
            <v>446.83027435908974</v>
          </cell>
        </row>
        <row r="521">
          <cell r="B521" t="str">
            <v>Exceptional Items</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0.02</v>
          </cell>
          <cell r="X521">
            <v>0.02</v>
          </cell>
          <cell r="Y521">
            <v>0.02</v>
          </cell>
          <cell r="Z521">
            <v>0.02</v>
          </cell>
          <cell r="AA521">
            <v>0.02</v>
          </cell>
          <cell r="AB521">
            <v>0.02</v>
          </cell>
        </row>
        <row r="522">
          <cell r="B522" t="str">
            <v>EBIT</v>
          </cell>
          <cell r="D522">
            <v>0</v>
          </cell>
          <cell r="E522">
            <v>0</v>
          </cell>
          <cell r="F522">
            <v>0</v>
          </cell>
          <cell r="G522">
            <v>128</v>
          </cell>
          <cell r="H522">
            <v>137.19999999999999</v>
          </cell>
          <cell r="I522">
            <v>205.7</v>
          </cell>
          <cell r="J522">
            <v>255.1</v>
          </cell>
          <cell r="K522">
            <v>463.70000000000005</v>
          </cell>
          <cell r="L522">
            <v>870.2</v>
          </cell>
          <cell r="M522">
            <v>981.50100000000009</v>
          </cell>
          <cell r="N522">
            <v>1934.2</v>
          </cell>
          <cell r="O522">
            <v>2546.7999999999997</v>
          </cell>
          <cell r="P522">
            <v>4829.7260000000006</v>
          </cell>
          <cell r="Q522">
            <v>6975.5510000000004</v>
          </cell>
          <cell r="R522">
            <v>8908.4519999999993</v>
          </cell>
          <cell r="S522">
            <v>8535.2820000000011</v>
          </cell>
          <cell r="T522">
            <v>9775.566225956687</v>
          </cell>
          <cell r="U522">
            <v>11443.196898358996</v>
          </cell>
          <cell r="V522">
            <v>13637.904586902861</v>
          </cell>
          <cell r="W522">
            <v>16954.000554587547</v>
          </cell>
          <cell r="X522">
            <v>19823.165844017629</v>
          </cell>
          <cell r="Y522">
            <v>23177.47095090312</v>
          </cell>
          <cell r="Z522">
            <v>26866.928646937649</v>
          </cell>
          <cell r="AA522">
            <v>31142.64978087915</v>
          </cell>
          <cell r="AB522">
            <v>35162.0631009547</v>
          </cell>
          <cell r="AC522">
            <v>39698.0315621021</v>
          </cell>
          <cell r="AD522">
            <v>44021.301224855953</v>
          </cell>
          <cell r="AE522">
            <v>48804.077346116515</v>
          </cell>
          <cell r="AF522">
            <v>53125.703148410292</v>
          </cell>
          <cell r="AG522">
            <v>57826.703465364881</v>
          </cell>
          <cell r="AH522">
            <v>62443.267054490003</v>
          </cell>
          <cell r="AI522">
            <v>67428.677096339932</v>
          </cell>
          <cell r="AJ522">
            <v>72812.417375412391</v>
          </cell>
          <cell r="AK522">
            <v>78626.329182378904</v>
          </cell>
          <cell r="AL522">
            <v>84904.799854749421</v>
          </cell>
          <cell r="AM522">
            <v>91684.966397798591</v>
          </cell>
          <cell r="AN522">
            <v>99006.93539202516</v>
          </cell>
          <cell r="BI522">
            <v>7828.8996500000012</v>
          </cell>
          <cell r="BJ522">
            <v>9394.6795800000018</v>
          </cell>
        </row>
        <row r="523">
          <cell r="B523" t="str">
            <v>EBIT margin</v>
          </cell>
          <cell r="G523">
            <v>4.7821863558245539E-2</v>
          </cell>
          <cell r="H523">
            <v>3.9764658145668486E-2</v>
          </cell>
          <cell r="I523">
            <v>4.8369271286476827E-2</v>
          </cell>
          <cell r="J523">
            <v>4.7771535580524341E-2</v>
          </cell>
          <cell r="K523">
            <v>5.9734370773055774E-2</v>
          </cell>
          <cell r="L523">
            <v>6.7467824468909907E-2</v>
          </cell>
          <cell r="M523">
            <v>4.843832817612484E-2</v>
          </cell>
          <cell r="N523">
            <v>7.0073870655706236E-2</v>
          </cell>
          <cell r="O523">
            <v>7.2818351551264204E-2</v>
          </cell>
          <cell r="P523">
            <v>9.6362805996700343E-2</v>
          </cell>
          <cell r="Q523">
            <v>9.9795901669587322E-2</v>
          </cell>
          <cell r="R523">
            <v>0.11090697997153688</v>
          </cell>
          <cell r="S523">
            <v>9.8932000875162865E-2</v>
          </cell>
          <cell r="T523">
            <v>9.7919729902303715E-2</v>
          </cell>
          <cell r="U523">
            <v>0.1015262417791282</v>
          </cell>
          <cell r="V523">
            <v>0.10394888882209774</v>
          </cell>
          <cell r="W523">
            <v>0.11004143369049701</v>
          </cell>
          <cell r="X523">
            <v>0.11131795414012621</v>
          </cell>
          <cell r="Y523">
            <v>0.11258058119610735</v>
          </cell>
          <cell r="Z523">
            <v>0.11379514030727424</v>
          </cell>
          <cell r="AA523">
            <v>0.1150003473218329</v>
          </cell>
          <cell r="AB523">
            <v>0.11609860517485131</v>
          </cell>
          <cell r="AC523">
            <v>0.11719501842013359</v>
          </cell>
          <cell r="AD523">
            <v>0.11822462578375265</v>
          </cell>
          <cell r="AE523">
            <v>0.1193547698138145</v>
          </cell>
          <cell r="AF523">
            <v>0.12041809742796797</v>
          </cell>
          <cell r="AG523">
            <v>0.12148074316577888</v>
          </cell>
          <cell r="AH523">
            <v>0.12157531184577924</v>
          </cell>
          <cell r="AI523">
            <v>0.12166742275010795</v>
          </cell>
          <cell r="AJ523">
            <v>0.12175713531999725</v>
          </cell>
          <cell r="AK523">
            <v>0.12184450779544224</v>
          </cell>
          <cell r="AL523">
            <v>0.12192959722651686</v>
          </cell>
          <cell r="AM523">
            <v>0.12201245948538822</v>
          </cell>
          <cell r="AN523">
            <v>0.12209314927896897</v>
          </cell>
          <cell r="BI523">
            <v>8.6585440998424024E-2</v>
          </cell>
          <cell r="BJ523">
            <v>8.6906176590759276E-2</v>
          </cell>
        </row>
        <row r="524">
          <cell r="B524" t="str">
            <v>EBIT Growth</v>
          </cell>
          <cell r="H524">
            <v>7.1874999999999911E-2</v>
          </cell>
          <cell r="I524">
            <v>0.49927113702623904</v>
          </cell>
          <cell r="J524">
            <v>0.24015556635877489</v>
          </cell>
          <cell r="K524">
            <v>0.81771854174833414</v>
          </cell>
          <cell r="L524">
            <v>0.87664438214362717</v>
          </cell>
          <cell r="M524">
            <v>0.12790278096989205</v>
          </cell>
          <cell r="N524">
            <v>0.97065514961268495</v>
          </cell>
          <cell r="O524">
            <v>0.31672009099369225</v>
          </cell>
          <cell r="P524">
            <v>0.89638997958222122</v>
          </cell>
          <cell r="Q524">
            <v>0.44429539067019519</v>
          </cell>
          <cell r="R524">
            <v>0.27709653330611439</v>
          </cell>
          <cell r="S524">
            <v>-4.1889432642169266E-2</v>
          </cell>
          <cell r="T524">
            <v>0.14531262422925062</v>
          </cell>
          <cell r="U524">
            <v>0.17059172163084657</v>
          </cell>
          <cell r="V524">
            <v>0.19179148170198812</v>
          </cell>
          <cell r="W524">
            <v>0.24315289394745387</v>
          </cell>
          <cell r="X524">
            <v>0.16923234608799875</v>
          </cell>
          <cell r="Y524">
            <v>0.16921137285938492</v>
          </cell>
          <cell r="Z524">
            <v>0.15918292827763292</v>
          </cell>
          <cell r="AA524">
            <v>0.15914439607628372</v>
          </cell>
          <cell r="AB524">
            <v>0.12906458982637292</v>
          </cell>
          <cell r="AC524">
            <v>0.12900177239668964</v>
          </cell>
          <cell r="AD524">
            <v>0.10890387993144435</v>
          </cell>
          <cell r="AE524">
            <v>0.10864685932000673</v>
          </cell>
          <cell r="AF524">
            <v>8.8550507197277417E-2</v>
          </cell>
          <cell r="AG524">
            <v>8.84882465239476E-2</v>
          </cell>
          <cell r="AH524">
            <v>7.9834459038291783E-2</v>
          </cell>
          <cell r="AI524">
            <v>7.9839032725489867E-2</v>
          </cell>
          <cell r="AJ524">
            <v>7.9843480710445336E-2</v>
          </cell>
          <cell r="AK524">
            <v>7.9847806411791789E-2</v>
          </cell>
          <cell r="AL524">
            <v>7.9852013157160062E-2</v>
          </cell>
          <cell r="AM524">
            <v>7.9856104185491494E-2</v>
          </cell>
          <cell r="AN524">
            <v>7.9860082649300779E-2</v>
          </cell>
          <cell r="BI524">
            <v>0.14548559469967492</v>
          </cell>
          <cell r="BJ524">
            <v>0.2</v>
          </cell>
        </row>
        <row r="525">
          <cell r="B525" t="str">
            <v>% of Jewellery EBIT</v>
          </cell>
          <cell r="L525">
            <v>-2.1834061135371178E-2</v>
          </cell>
          <cell r="M525">
            <v>0</v>
          </cell>
          <cell r="N525">
            <v>2.0163375038775719E-2</v>
          </cell>
          <cell r="O525">
            <v>2.8023401916130043E-2</v>
          </cell>
          <cell r="P525">
            <v>2.4394313679794919E-2</v>
          </cell>
          <cell r="Q525">
            <v>2.3241119510494346E-2</v>
          </cell>
          <cell r="R525">
            <v>2.1067275613146016E-2</v>
          </cell>
          <cell r="S525">
            <v>2.085891364213131E-2</v>
          </cell>
          <cell r="T525">
            <v>1.9273360020087404E-2</v>
          </cell>
          <cell r="U525">
            <v>1.7808035587594299E-2</v>
          </cell>
          <cell r="V525">
            <v>1.6453968628111017E-2</v>
          </cell>
          <cell r="W525">
            <v>1.5202826078214184E-2</v>
          </cell>
          <cell r="X525">
            <v>1.4285601281470946E-2</v>
          </cell>
          <cell r="Y525">
            <v>1.3424285103197608E-2</v>
          </cell>
          <cell r="Z525">
            <v>1.261545644963118E-2</v>
          </cell>
          <cell r="AA525">
            <v>1.1855901119915923E-2</v>
          </cell>
          <cell r="AB525">
            <v>1.1142599898176751E-2</v>
          </cell>
        </row>
        <row r="526">
          <cell r="B526" t="str">
            <v>Segment Assets</v>
          </cell>
          <cell r="G526">
            <v>1763</v>
          </cell>
          <cell r="H526">
            <v>1897.2</v>
          </cell>
          <cell r="I526">
            <v>1592.6</v>
          </cell>
          <cell r="J526">
            <v>2369.6999999999998</v>
          </cell>
          <cell r="K526">
            <v>3451.6</v>
          </cell>
          <cell r="L526">
            <v>5812.4</v>
          </cell>
          <cell r="M526">
            <v>9351.4</v>
          </cell>
          <cell r="N526">
            <v>10901.4</v>
          </cell>
          <cell r="O526">
            <v>12618.5</v>
          </cell>
          <cell r="P526">
            <v>26163.600999999999</v>
          </cell>
          <cell r="Q526">
            <v>32991.898000000001</v>
          </cell>
          <cell r="R526">
            <v>42249.732000000004</v>
          </cell>
          <cell r="S526">
            <v>37279.667000000001</v>
          </cell>
        </row>
        <row r="527">
          <cell r="A527" t="str">
            <v>Tanishq</v>
          </cell>
          <cell r="B527" t="str">
            <v>Segment Liabilities</v>
          </cell>
          <cell r="G527">
            <v>394.3</v>
          </cell>
          <cell r="H527">
            <v>663.9</v>
          </cell>
          <cell r="I527">
            <v>471.5</v>
          </cell>
          <cell r="J527">
            <v>1361.9</v>
          </cell>
          <cell r="K527">
            <v>2080.6</v>
          </cell>
          <cell r="L527">
            <v>3953.3</v>
          </cell>
          <cell r="M527">
            <v>6356</v>
          </cell>
          <cell r="N527">
            <v>7537.1</v>
          </cell>
          <cell r="O527">
            <v>8900.5</v>
          </cell>
          <cell r="P527">
            <v>21116.83</v>
          </cell>
          <cell r="Q527">
            <v>26605.595000000001</v>
          </cell>
          <cell r="R527">
            <v>32574.780999999999</v>
          </cell>
          <cell r="S527">
            <v>20813.241999999998</v>
          </cell>
        </row>
        <row r="528">
          <cell r="B528" t="str">
            <v>Capex</v>
          </cell>
          <cell r="G528">
            <v>2.8</v>
          </cell>
          <cell r="H528">
            <v>2</v>
          </cell>
          <cell r="I528">
            <v>5.7</v>
          </cell>
          <cell r="J528">
            <v>17.7</v>
          </cell>
          <cell r="K528">
            <v>38.5</v>
          </cell>
          <cell r="L528">
            <v>49.2</v>
          </cell>
          <cell r="M528">
            <v>156</v>
          </cell>
          <cell r="N528">
            <v>331.3</v>
          </cell>
          <cell r="O528">
            <v>82.6</v>
          </cell>
          <cell r="P528">
            <v>171.79900000000001</v>
          </cell>
          <cell r="Q528">
            <v>753.56399999999996</v>
          </cell>
          <cell r="R528">
            <v>746.072</v>
          </cell>
          <cell r="S528">
            <v>693.03399999999999</v>
          </cell>
          <cell r="T528">
            <v>110489.34897000002</v>
          </cell>
          <cell r="U528">
            <v>130377.43178460002</v>
          </cell>
          <cell r="V528">
            <v>153845.36950582801</v>
          </cell>
          <cell r="W528">
            <v>181537.53601687704</v>
          </cell>
          <cell r="X528">
            <v>210583.54177957735</v>
          </cell>
          <cell r="Y528">
            <v>244276.9084643097</v>
          </cell>
          <cell r="Z528">
            <v>283361.21381859924</v>
          </cell>
          <cell r="AA528">
            <v>328699.00802957511</v>
          </cell>
          <cell r="AB528">
            <v>381290.8493143071</v>
          </cell>
        </row>
        <row r="529">
          <cell r="B529" t="str">
            <v xml:space="preserve">Depreciation </v>
          </cell>
          <cell r="G529">
            <v>21.4</v>
          </cell>
          <cell r="H529">
            <v>38.799999999999997</v>
          </cell>
          <cell r="I529">
            <v>51.1</v>
          </cell>
          <cell r="J529">
            <v>66.7</v>
          </cell>
          <cell r="K529">
            <v>57</v>
          </cell>
          <cell r="L529">
            <v>53.5</v>
          </cell>
          <cell r="M529">
            <v>69</v>
          </cell>
          <cell r="N529">
            <v>125.5</v>
          </cell>
          <cell r="O529">
            <v>163</v>
          </cell>
          <cell r="P529">
            <v>104.89</v>
          </cell>
          <cell r="Q529">
            <v>160.666</v>
          </cell>
          <cell r="R529">
            <v>207.73</v>
          </cell>
          <cell r="S529">
            <v>238.864</v>
          </cell>
          <cell r="T529">
            <v>0.18</v>
          </cell>
          <cell r="U529">
            <v>0.18</v>
          </cell>
          <cell r="V529">
            <v>0.18</v>
          </cell>
          <cell r="W529">
            <v>0.18</v>
          </cell>
          <cell r="X529">
            <v>0.16</v>
          </cell>
          <cell r="Y529">
            <v>0.16</v>
          </cell>
          <cell r="Z529">
            <v>0.16</v>
          </cell>
          <cell r="AA529">
            <v>0.16</v>
          </cell>
          <cell r="AB529">
            <v>0.16</v>
          </cell>
        </row>
        <row r="530">
          <cell r="B530" t="str">
            <v>Other non cash expenses</v>
          </cell>
          <cell r="G530">
            <v>0</v>
          </cell>
          <cell r="H530">
            <v>0</v>
          </cell>
          <cell r="I530">
            <v>0</v>
          </cell>
          <cell r="J530">
            <v>0</v>
          </cell>
          <cell r="K530">
            <v>0</v>
          </cell>
          <cell r="L530">
            <v>20.2</v>
          </cell>
          <cell r="M530">
            <v>30.2</v>
          </cell>
          <cell r="N530">
            <v>12.9</v>
          </cell>
          <cell r="O530">
            <v>0</v>
          </cell>
          <cell r="P530">
            <v>57.87</v>
          </cell>
          <cell r="Q530">
            <v>282.05700000000002</v>
          </cell>
          <cell r="R530">
            <v>0</v>
          </cell>
          <cell r="S530">
            <v>5.1999999999999998E-2</v>
          </cell>
        </row>
        <row r="531">
          <cell r="B531" t="str">
            <v>Check</v>
          </cell>
          <cell r="E531">
            <v>-1631.9780000000001</v>
          </cell>
          <cell r="F531">
            <v>9.6019999999998618</v>
          </cell>
          <cell r="G531">
            <v>17.110999999999876</v>
          </cell>
          <cell r="H531">
            <v>11.358000000000175</v>
          </cell>
          <cell r="I531">
            <v>14.683999999999287</v>
          </cell>
          <cell r="J531">
            <v>25.222999999999956</v>
          </cell>
          <cell r="K531">
            <v>-133.05600000000049</v>
          </cell>
          <cell r="L531">
            <v>-4.9879999999993743</v>
          </cell>
          <cell r="M531">
            <v>11.356999999999971</v>
          </cell>
          <cell r="N531">
            <v>38.941999999999098</v>
          </cell>
          <cell r="O531">
            <v>-3.9000000004307367E-2</v>
          </cell>
          <cell r="P531">
            <v>458.41700000000128</v>
          </cell>
          <cell r="Q531">
            <v>69898.171000000002</v>
          </cell>
          <cell r="R531">
            <v>80323.637000000002</v>
          </cell>
          <cell r="S531">
            <v>86274.228000000003</v>
          </cell>
          <cell r="T531">
            <v>10606.977501120002</v>
          </cell>
          <cell r="U531">
            <v>12646.610883106203</v>
          </cell>
          <cell r="V531">
            <v>15076.846211571146</v>
          </cell>
          <cell r="W531">
            <v>17972.216065670829</v>
          </cell>
          <cell r="X531">
            <v>21058.354177957735</v>
          </cell>
          <cell r="Y531">
            <v>24671.967754895282</v>
          </cell>
          <cell r="Z531">
            <v>28902.843809497124</v>
          </cell>
          <cell r="AA531">
            <v>33855.997827046238</v>
          </cell>
          <cell r="AB531">
            <v>39654.248328687943</v>
          </cell>
        </row>
        <row r="532">
          <cell r="B532" t="str">
            <v>Rev from Breakdown</v>
          </cell>
          <cell r="E532">
            <v>1631.9780000000001</v>
          </cell>
          <cell r="F532">
            <v>2029.498</v>
          </cell>
          <cell r="G532">
            <v>2659.489</v>
          </cell>
          <cell r="H532">
            <v>3438.942</v>
          </cell>
          <cell r="I532">
            <v>4238.0160000000005</v>
          </cell>
          <cell r="J532">
            <v>5314.777</v>
          </cell>
          <cell r="K532">
            <v>7895.7560000000003</v>
          </cell>
          <cell r="L532">
            <v>12902.987999999999</v>
          </cell>
          <cell r="M532">
            <v>20251.543000000001</v>
          </cell>
          <cell r="N532">
            <v>27563.358</v>
          </cell>
          <cell r="O532">
            <v>34974.739000000001</v>
          </cell>
          <cell r="P532">
            <v>49661.813000000002</v>
          </cell>
          <cell r="Q532">
            <v>0</v>
          </cell>
          <cell r="R532">
            <v>0</v>
          </cell>
          <cell r="S532">
            <v>0</v>
          </cell>
          <cell r="T532">
            <v>9.6000000000000002E-2</v>
          </cell>
          <cell r="U532">
            <v>9.7000000000000003E-2</v>
          </cell>
          <cell r="V532">
            <v>9.8000000000000004E-2</v>
          </cell>
          <cell r="W532">
            <v>9.9000000000000005E-2</v>
          </cell>
          <cell r="X532">
            <v>0.1</v>
          </cell>
          <cell r="Y532">
            <v>0.10100000000000001</v>
          </cell>
          <cell r="Z532">
            <v>0.10200000000000001</v>
          </cell>
          <cell r="AA532">
            <v>0.10300000000000001</v>
          </cell>
          <cell r="AB532">
            <v>0.10400000000000001</v>
          </cell>
        </row>
        <row r="533">
          <cell r="B533" t="str">
            <v>EBIT Growth</v>
          </cell>
          <cell r="H533">
            <v>7.1874999999999911E-2</v>
          </cell>
          <cell r="I533">
            <v>0.49927113702623904</v>
          </cell>
          <cell r="J533">
            <v>0.24015556635877489</v>
          </cell>
          <cell r="K533">
            <v>0.81771854174833414</v>
          </cell>
          <cell r="L533">
            <v>0.91761915031270203</v>
          </cell>
          <cell r="M533">
            <v>0.10380229419703113</v>
          </cell>
          <cell r="N533">
            <v>0.93092009075894966</v>
          </cell>
          <cell r="O533">
            <v>0.30615766146053169</v>
          </cell>
          <cell r="P533">
            <v>0.69115022440545681</v>
          </cell>
          <cell r="Q533">
            <v>0.49475687828987946</v>
          </cell>
          <cell r="R533">
            <v>0.20615384615384635</v>
          </cell>
          <cell r="S533">
            <v>0.1785714285714286</v>
          </cell>
        </row>
        <row r="535">
          <cell r="B535" t="str">
            <v>% of Total EBIT</v>
          </cell>
          <cell r="M535">
            <v>0.4804212039054313</v>
          </cell>
          <cell r="N535">
            <v>0.64981998971369792</v>
          </cell>
          <cell r="O535">
            <v>0.73919911610128997</v>
          </cell>
          <cell r="P535">
            <v>0.75958920762796422</v>
          </cell>
          <cell r="Q535">
            <v>0.76834597897941914</v>
          </cell>
          <cell r="R535">
            <v>0.77139105842535383</v>
          </cell>
          <cell r="S535">
            <v>0.77010335202769764</v>
          </cell>
          <cell r="T535">
            <v>0.75376611596960053</v>
          </cell>
          <cell r="U535">
            <v>0.75702197587811582</v>
          </cell>
          <cell r="V535">
            <v>0.76556427919422487</v>
          </cell>
          <cell r="W535">
            <v>0.7843014762725552</v>
          </cell>
          <cell r="X535">
            <v>0.78972187602586441</v>
          </cell>
          <cell r="Y535">
            <v>0.798060294475049</v>
          </cell>
          <cell r="Z535">
            <v>0.81628775594682956</v>
          </cell>
          <cell r="AA535">
            <v>0.82390686677380254</v>
          </cell>
          <cell r="AB535">
            <v>0.83135947792379139</v>
          </cell>
        </row>
        <row r="536">
          <cell r="A536" t="str">
            <v>Gold Plus</v>
          </cell>
          <cell r="B536" t="str">
            <v>% of Jewellery EBIT</v>
          </cell>
          <cell r="M536">
            <v>1</v>
          </cell>
          <cell r="N536">
            <v>0.97983662496122426</v>
          </cell>
          <cell r="O536">
            <v>0.97197659808387005</v>
          </cell>
          <cell r="P536">
            <v>0.97560568632020495</v>
          </cell>
          <cell r="Q536">
            <v>0.97675888048950565</v>
          </cell>
          <cell r="R536">
            <v>0.97893272438685397</v>
          </cell>
          <cell r="S536">
            <v>0.97914108635786867</v>
          </cell>
          <cell r="T536">
            <v>0.98072663997991261</v>
          </cell>
          <cell r="U536">
            <v>0.98219196441240564</v>
          </cell>
          <cell r="V536">
            <v>0.98354603137188901</v>
          </cell>
          <cell r="W536">
            <v>0.98479717392178578</v>
          </cell>
          <cell r="X536">
            <v>0.98571439871852895</v>
          </cell>
          <cell r="Y536">
            <v>0.9865757148968024</v>
          </cell>
          <cell r="Z536">
            <v>0.98738454355036875</v>
          </cell>
          <cell r="AA536">
            <v>0.98814409888008414</v>
          </cell>
          <cell r="AB536">
            <v>0.98885740010182321</v>
          </cell>
        </row>
        <row r="537">
          <cell r="B537" t="str">
            <v>Gold Plus Revenues</v>
          </cell>
          <cell r="L537">
            <v>950</v>
          </cell>
          <cell r="M537">
            <v>2000</v>
          </cell>
          <cell r="N537">
            <v>3900</v>
          </cell>
          <cell r="O537">
            <v>4758</v>
          </cell>
          <cell r="P537">
            <v>5233.8</v>
          </cell>
          <cell r="Q537">
            <v>6352.7503448275866</v>
          </cell>
          <cell r="R537">
            <v>5538.8042068965524</v>
          </cell>
          <cell r="S537">
            <v>5306.531772413794</v>
          </cell>
          <cell r="T537">
            <v>6110.5517379310359</v>
          </cell>
          <cell r="U537">
            <v>7091.4560958620705</v>
          </cell>
          <cell r="V537">
            <v>7446.0289006551748</v>
          </cell>
          <cell r="W537">
            <v>8041.7112127075889</v>
          </cell>
          <cell r="X537">
            <v>8685.0481097241973</v>
          </cell>
          <cell r="Y537">
            <v>9379.8519585021331</v>
          </cell>
          <cell r="Z537">
            <v>10130.240115182305</v>
          </cell>
          <cell r="AA537">
            <v>10940.659324396891</v>
          </cell>
          <cell r="AB537">
            <v>11815.912070348642</v>
          </cell>
          <cell r="AC537">
            <v>12761.185035976534</v>
          </cell>
          <cell r="AD537">
            <v>13782.079838854657</v>
          </cell>
          <cell r="AE537">
            <v>14471.18383079739</v>
          </cell>
          <cell r="AF537">
            <v>15194.743022337261</v>
          </cell>
          <cell r="AG537">
            <v>15954.480173454125</v>
          </cell>
          <cell r="AH537">
            <v>16752.204182126832</v>
          </cell>
          <cell r="AI537">
            <v>17589.814391233176</v>
          </cell>
          <cell r="AJ537">
            <v>18469.305110794834</v>
          </cell>
          <cell r="AK537">
            <v>19392.770366334578</v>
          </cell>
          <cell r="AL537">
            <v>20362.408884651308</v>
          </cell>
          <cell r="AM537">
            <v>21380.529328883873</v>
          </cell>
          <cell r="AN537">
            <v>22449.555795328066</v>
          </cell>
          <cell r="BI537">
            <v>8008.7291767241368</v>
          </cell>
          <cell r="BJ537">
            <v>9210.0385532327564</v>
          </cell>
        </row>
        <row r="538">
          <cell r="A538" t="str">
            <v>Others</v>
          </cell>
          <cell r="B538" t="str">
            <v>Revenues Growth</v>
          </cell>
          <cell r="M538">
            <v>1.1052631578947367</v>
          </cell>
          <cell r="N538">
            <v>0.95</v>
          </cell>
          <cell r="O538">
            <v>0.21999999999999997</v>
          </cell>
          <cell r="P538">
            <v>0.10000000000000009</v>
          </cell>
          <cell r="Q538">
            <v>0.21379310344827585</v>
          </cell>
          <cell r="R538">
            <v>-0.12812499999999993</v>
          </cell>
          <cell r="S538">
            <v>-4.1935483870967682E-2</v>
          </cell>
          <cell r="T538">
            <v>0.1515151515151516</v>
          </cell>
          <cell r="U538">
            <v>0.16052631578947363</v>
          </cell>
          <cell r="V538">
            <v>5.0000000000000044E-2</v>
          </cell>
          <cell r="W538">
            <v>0.08</v>
          </cell>
          <cell r="X538">
            <v>0.08</v>
          </cell>
          <cell r="Y538">
            <v>0.08</v>
          </cell>
          <cell r="Z538">
            <v>0.08</v>
          </cell>
          <cell r="AA538">
            <v>0.08</v>
          </cell>
          <cell r="AB538">
            <v>0.08</v>
          </cell>
          <cell r="AC538">
            <v>0.08</v>
          </cell>
          <cell r="AD538">
            <v>0.08</v>
          </cell>
          <cell r="AE538">
            <v>0.05</v>
          </cell>
          <cell r="AF538">
            <v>0.05</v>
          </cell>
          <cell r="AG538">
            <v>0.05</v>
          </cell>
          <cell r="AH538">
            <v>0.05</v>
          </cell>
          <cell r="AI538">
            <v>0.05</v>
          </cell>
          <cell r="AJ538">
            <v>0.05</v>
          </cell>
          <cell r="AK538">
            <v>0.05</v>
          </cell>
          <cell r="AL538">
            <v>0.05</v>
          </cell>
          <cell r="AM538">
            <v>0.05</v>
          </cell>
          <cell r="AN538">
            <v>0.05</v>
          </cell>
          <cell r="BI538">
            <v>0.15</v>
          </cell>
          <cell r="BJ538">
            <v>0.15</v>
          </cell>
        </row>
        <row r="539">
          <cell r="B539" t="str">
            <v>Revenue</v>
          </cell>
          <cell r="J539">
            <v>301.7</v>
          </cell>
          <cell r="K539">
            <v>357.9</v>
          </cell>
          <cell r="L539">
            <v>625.4</v>
          </cell>
          <cell r="M539">
            <v>915.7</v>
          </cell>
          <cell r="N539">
            <v>1361.8</v>
          </cell>
          <cell r="O539">
            <v>1516.1</v>
          </cell>
          <cell r="P539">
            <v>2437.1999999999998</v>
          </cell>
          <cell r="Q539">
            <v>3312.6588899999997</v>
          </cell>
          <cell r="R539">
            <v>4212.8522381250004</v>
          </cell>
          <cell r="S539">
            <v>5221.7857848375006</v>
          </cell>
          <cell r="T539">
            <v>5918.645617363125</v>
          </cell>
          <cell r="U539">
            <v>6711.3936212475937</v>
          </cell>
          <cell r="V539">
            <v>7613.5489418427333</v>
          </cell>
          <cell r="W539">
            <v>8640.5721882679427</v>
          </cell>
          <cell r="X539">
            <v>9810.1480121718123</v>
          </cell>
          <cell r="Y539">
            <v>11142.509209227634</v>
          </cell>
          <cell r="Z539">
            <v>12660.808485364829</v>
          </cell>
          <cell r="AA539">
            <v>14391.544942397912</v>
          </cell>
          <cell r="AB539">
            <v>16365.053386408792</v>
          </cell>
          <cell r="AC539">
            <v>0.13532981131555832</v>
          </cell>
        </row>
        <row r="540">
          <cell r="B540" t="str">
            <v>Gold Plus EBIT</v>
          </cell>
          <cell r="K540">
            <v>0.18627775936360624</v>
          </cell>
          <cell r="L540">
            <v>-19</v>
          </cell>
          <cell r="M540">
            <v>0</v>
          </cell>
          <cell r="N540">
            <v>39</v>
          </cell>
          <cell r="O540">
            <v>71.36999999999999</v>
          </cell>
          <cell r="P540">
            <v>104.676</v>
          </cell>
          <cell r="Q540">
            <v>127.05500689655173</v>
          </cell>
          <cell r="R540">
            <v>110.77608413793105</v>
          </cell>
          <cell r="S540">
            <v>106.13063544827588</v>
          </cell>
          <cell r="T540">
            <v>122.21103475862071</v>
          </cell>
          <cell r="U540">
            <v>141.82912191724142</v>
          </cell>
          <cell r="V540">
            <v>148.92057801310349</v>
          </cell>
          <cell r="W540">
            <v>160.83422425415179</v>
          </cell>
          <cell r="X540">
            <v>173.70096219448394</v>
          </cell>
          <cell r="Y540">
            <v>187.59703917004268</v>
          </cell>
          <cell r="Z540">
            <v>202.6048023036461</v>
          </cell>
          <cell r="AA540">
            <v>218.81318648793783</v>
          </cell>
          <cell r="AB540">
            <v>236.31824140697285</v>
          </cell>
          <cell r="AC540">
            <v>255.22370071953068</v>
          </cell>
          <cell r="AD540">
            <v>275.64159677709313</v>
          </cell>
          <cell r="AE540">
            <v>289.42367661594784</v>
          </cell>
          <cell r="AF540">
            <v>303.89486044674521</v>
          </cell>
          <cell r="AG540">
            <v>319.08960346908253</v>
          </cell>
          <cell r="AH540">
            <v>335.04408364253663</v>
          </cell>
          <cell r="AI540">
            <v>351.79628782466352</v>
          </cell>
          <cell r="AJ540">
            <v>369.3861022158967</v>
          </cell>
          <cell r="AK540">
            <v>387.85540732669159</v>
          </cell>
          <cell r="AL540">
            <v>407.24817769302615</v>
          </cell>
          <cell r="AM540">
            <v>427.61058657767745</v>
          </cell>
          <cell r="AN540">
            <v>448.99111590656133</v>
          </cell>
          <cell r="BI540">
            <v>0</v>
          </cell>
          <cell r="BJ540">
            <v>0</v>
          </cell>
        </row>
        <row r="541">
          <cell r="B541" t="str">
            <v>Gold Plus EBIT margin</v>
          </cell>
          <cell r="J541">
            <v>2.7509310492855238E-2</v>
          </cell>
          <cell r="K541">
            <v>2.4850974006811626E-2</v>
          </cell>
          <cell r="L541">
            <v>-0.02</v>
          </cell>
          <cell r="M541">
            <v>0</v>
          </cell>
          <cell r="N541">
            <v>0.01</v>
          </cell>
          <cell r="O541">
            <v>1.4999999999999999E-2</v>
          </cell>
          <cell r="P541">
            <v>0.02</v>
          </cell>
          <cell r="Q541">
            <v>0.02</v>
          </cell>
          <cell r="R541">
            <v>0.02</v>
          </cell>
          <cell r="S541">
            <v>0.02</v>
          </cell>
          <cell r="T541">
            <v>0.02</v>
          </cell>
          <cell r="U541">
            <v>0.02</v>
          </cell>
          <cell r="V541">
            <v>0.02</v>
          </cell>
          <cell r="W541">
            <v>0.02</v>
          </cell>
          <cell r="X541">
            <v>0.02</v>
          </cell>
          <cell r="Y541">
            <v>0.02</v>
          </cell>
          <cell r="Z541">
            <v>0.02</v>
          </cell>
          <cell r="AA541">
            <v>0.02</v>
          </cell>
          <cell r="AB541">
            <v>0.02</v>
          </cell>
          <cell r="AC541">
            <v>0.02</v>
          </cell>
          <cell r="AD541">
            <v>0.02</v>
          </cell>
          <cell r="AE541">
            <v>0.02</v>
          </cell>
          <cell r="AF541">
            <v>0.02</v>
          </cell>
          <cell r="AG541">
            <v>0.02</v>
          </cell>
          <cell r="AH541">
            <v>0.02</v>
          </cell>
          <cell r="AI541">
            <v>0.02</v>
          </cell>
          <cell r="AJ541">
            <v>0.02</v>
          </cell>
          <cell r="AK541">
            <v>0.02</v>
          </cell>
          <cell r="AL541">
            <v>0.02</v>
          </cell>
          <cell r="AM541">
            <v>0.02</v>
          </cell>
          <cell r="AN541">
            <v>0.02</v>
          </cell>
          <cell r="BI541">
            <v>0</v>
          </cell>
          <cell r="BJ541">
            <v>0</v>
          </cell>
        </row>
        <row r="542">
          <cell r="B542" t="str">
            <v>EBIT Growth</v>
          </cell>
          <cell r="O542">
            <v>0.82999999999999985</v>
          </cell>
          <cell r="P542">
            <v>0.46666666666666679</v>
          </cell>
          <cell r="Q542">
            <v>0.21379310344827585</v>
          </cell>
          <cell r="R542">
            <v>-0.12812499999999993</v>
          </cell>
          <cell r="S542">
            <v>-4.1935483870967682E-2</v>
          </cell>
          <cell r="T542">
            <v>0.1515151515151516</v>
          </cell>
          <cell r="U542">
            <v>0.16052631578947385</v>
          </cell>
          <cell r="V542">
            <v>5.0000000000000044E-2</v>
          </cell>
          <cell r="W542">
            <v>8.0000000000000071E-2</v>
          </cell>
          <cell r="X542">
            <v>8.0000000000000071E-2</v>
          </cell>
          <cell r="Y542">
            <v>8.0000000000000071E-2</v>
          </cell>
          <cell r="Z542">
            <v>8.0000000000000071E-2</v>
          </cell>
          <cell r="AA542">
            <v>8.0000000000000293E-2</v>
          </cell>
          <cell r="AB542">
            <v>8.0000000000000071E-2</v>
          </cell>
          <cell r="AC542">
            <v>8.0000000000000071E-2</v>
          </cell>
          <cell r="AD542">
            <v>7.9999999999999849E-2</v>
          </cell>
          <cell r="AE542">
            <v>5.0000000000000266E-2</v>
          </cell>
          <cell r="AF542">
            <v>4.9999999999999822E-2</v>
          </cell>
          <cell r="AG542">
            <v>5.0000000000000266E-2</v>
          </cell>
          <cell r="AH542">
            <v>4.9999999999999822E-2</v>
          </cell>
          <cell r="AI542">
            <v>5.0000000000000266E-2</v>
          </cell>
          <cell r="AJ542">
            <v>5.0000000000000044E-2</v>
          </cell>
          <cell r="AK542">
            <v>5.0000000000000044E-2</v>
          </cell>
          <cell r="AL542">
            <v>5.0000000000000044E-2</v>
          </cell>
          <cell r="AM542">
            <v>5.0000000000000044E-2</v>
          </cell>
          <cell r="AN542">
            <v>5.0000000000000044E-2</v>
          </cell>
          <cell r="BI542">
            <v>-1</v>
          </cell>
        </row>
        <row r="543">
          <cell r="B543" t="str">
            <v>EBIT</v>
          </cell>
          <cell r="J543">
            <v>-52.7</v>
          </cell>
          <cell r="K543">
            <v>-69.099999999999994</v>
          </cell>
          <cell r="L543">
            <v>-112.9</v>
          </cell>
          <cell r="M543">
            <v>-143.80000000000001</v>
          </cell>
          <cell r="N543">
            <v>-242.2</v>
          </cell>
          <cell r="O543">
            <v>-390.4</v>
          </cell>
          <cell r="P543">
            <v>-182</v>
          </cell>
          <cell r="Q543">
            <v>-99.379766699999976</v>
          </cell>
          <cell r="R543">
            <v>0</v>
          </cell>
          <cell r="S543">
            <v>104.43571569675001</v>
          </cell>
          <cell r="T543">
            <v>229.39809376415627</v>
          </cell>
          <cell r="U543">
            <v>262.38207524797969</v>
          </cell>
          <cell r="V543">
            <v>300.17108069629666</v>
          </cell>
          <cell r="W543">
            <v>368.77360724523709</v>
          </cell>
          <cell r="X543">
            <v>420.92689822361467</v>
          </cell>
          <cell r="Y543">
            <v>480.58690783790803</v>
          </cell>
          <cell r="Z543">
            <v>548.8480163824205</v>
          </cell>
          <cell r="AA543">
            <v>626.96559844549245</v>
          </cell>
          <cell r="AB543">
            <v>716.37985577859627</v>
          </cell>
        </row>
        <row r="544">
          <cell r="B544" t="str">
            <v>% of Total EBIT</v>
          </cell>
          <cell r="J544">
            <v>0.3</v>
          </cell>
          <cell r="K544">
            <v>0.7</v>
          </cell>
          <cell r="L544">
            <v>-1.0991553858613907E-2</v>
          </cell>
          <cell r="M544">
            <v>0</v>
          </cell>
          <cell r="N544">
            <v>1.3372192696725528E-2</v>
          </cell>
          <cell r="O544">
            <v>2.131211180124223E-2</v>
          </cell>
          <cell r="P544">
            <v>1.8127880214259366E-2</v>
          </cell>
          <cell r="Q544">
            <v>1.6122909325761773E-2</v>
          </cell>
          <cell r="R544">
            <v>1.1585793768711338E-2</v>
          </cell>
          <cell r="S544">
            <v>1.0798219535378774E-2</v>
          </cell>
          <cell r="T544">
            <v>1.080441273686614E-2</v>
          </cell>
          <cell r="U544">
            <v>1.0627916616802284E-2</v>
          </cell>
          <cell r="V544">
            <v>9.2976582101231137E-3</v>
          </cell>
          <cell r="W544">
            <v>7.9486391451913715E-3</v>
          </cell>
          <cell r="X544">
            <v>7.2506783384403218E-3</v>
          </cell>
          <cell r="Y544">
            <v>6.6218257715427928E-3</v>
          </cell>
          <cell r="Z544">
            <v>6.1254267457161683E-3</v>
          </cell>
          <cell r="AA544">
            <v>5.6703164949780133E-3</v>
          </cell>
          <cell r="AB544">
            <v>5.4225432287122316E-3</v>
          </cell>
          <cell r="AC544">
            <v>5.1611251178997975E-3</v>
          </cell>
          <cell r="AD544">
            <v>5.0072455912019984E-3</v>
          </cell>
          <cell r="AE544">
            <v>4.7428614769169444E-3</v>
          </cell>
          <cell r="AF544">
            <v>4.5586231434336186E-3</v>
          </cell>
          <cell r="AG544">
            <v>4.3857382492935573E-3</v>
          </cell>
          <cell r="AH544">
            <v>4.2604840529670441E-3</v>
          </cell>
          <cell r="AI544">
            <v>4.1387248448575041E-3</v>
          </cell>
          <cell r="AJ544">
            <v>4.0203648122816233E-3</v>
          </cell>
          <cell r="AK544">
            <v>3.9053107161491911E-3</v>
          </cell>
          <cell r="AL544">
            <v>3.7934718244009946E-3</v>
          </cell>
          <cell r="AM544">
            <v>3.6847598470282949E-3</v>
          </cell>
          <cell r="AN544">
            <v>3.5790888726441581E-3</v>
          </cell>
          <cell r="BI544">
            <v>0</v>
          </cell>
          <cell r="BJ544">
            <v>0</v>
          </cell>
        </row>
        <row r="545">
          <cell r="B545" t="str">
            <v>% of Jewellery EBIT</v>
          </cell>
          <cell r="J545">
            <v>-52.400000000000006</v>
          </cell>
          <cell r="K545">
            <v>-68.399999999999991</v>
          </cell>
          <cell r="L545">
            <v>-2.1834061135371178E-2</v>
          </cell>
          <cell r="M545">
            <v>0</v>
          </cell>
          <cell r="N545">
            <v>2.0163375038775719E-2</v>
          </cell>
          <cell r="O545">
            <v>2.8023401916130043E-2</v>
          </cell>
          <cell r="P545">
            <v>2.1673279188094727E-2</v>
          </cell>
          <cell r="Q545">
            <v>1.8214332731070523E-2</v>
          </cell>
          <cell r="R545">
            <v>1.2434942023365122E-2</v>
          </cell>
          <cell r="S545">
            <v>1.2434344342492243E-2</v>
          </cell>
          <cell r="T545">
            <v>1.2501683476310399E-2</v>
          </cell>
          <cell r="U545">
            <v>1.239418697213716E-2</v>
          </cell>
          <cell r="V545">
            <v>1.0919608438683398E-2</v>
          </cell>
          <cell r="W545">
            <v>9.4865057799371141E-3</v>
          </cell>
          <cell r="X545">
            <v>8.7625237846105496E-3</v>
          </cell>
          <cell r="Y545">
            <v>8.0939391345772726E-3</v>
          </cell>
          <cell r="Z545">
            <v>7.5410481401170289E-3</v>
          </cell>
          <cell r="AA545">
            <v>7.0261582757894913E-3</v>
          </cell>
          <cell r="AB545">
            <v>6.7208297968317015E-3</v>
          </cell>
          <cell r="AC545">
            <v>6.4291273566113314E-3</v>
          </cell>
          <cell r="AD545">
            <v>6.2615504109964004E-3</v>
          </cell>
          <cell r="AE545">
            <v>5.9303175544815033E-3</v>
          </cell>
          <cell r="AF545">
            <v>5.7202981313544989E-3</v>
          </cell>
          <cell r="AG545">
            <v>5.518032056940618E-3</v>
          </cell>
          <cell r="AH545">
            <v>5.3655758170078833E-3</v>
          </cell>
          <cell r="AI545">
            <v>5.2173096518270444E-3</v>
          </cell>
          <cell r="AJ545">
            <v>5.073119606939909E-3</v>
          </cell>
          <cell r="AK545">
            <v>4.9328947613341539E-3</v>
          </cell>
          <cell r="AL545">
            <v>4.7965271502874336E-3</v>
          </cell>
          <cell r="AM545">
            <v>4.663911689975213E-3</v>
          </cell>
          <cell r="AN545">
            <v>4.5349461038133171E-3</v>
          </cell>
          <cell r="BI545">
            <v>0</v>
          </cell>
          <cell r="BJ545">
            <v>0</v>
          </cell>
        </row>
        <row r="546">
          <cell r="B546" t="str">
            <v>Exceptional Items</v>
          </cell>
          <cell r="J546">
            <v>0</v>
          </cell>
          <cell r="K546">
            <v>0</v>
          </cell>
          <cell r="L546">
            <v>0</v>
          </cell>
          <cell r="M546">
            <v>0</v>
          </cell>
          <cell r="N546">
            <v>0</v>
          </cell>
          <cell r="O546">
            <v>0</v>
          </cell>
          <cell r="P546">
            <v>0</v>
          </cell>
        </row>
        <row r="547">
          <cell r="A547" t="str">
            <v>Tanishq</v>
          </cell>
          <cell r="B547" t="str">
            <v>EBIT</v>
          </cell>
          <cell r="J547">
            <v>-52.400000000000006</v>
          </cell>
          <cell r="K547">
            <v>-68.399999999999991</v>
          </cell>
          <cell r="L547">
            <v>-112.5</v>
          </cell>
          <cell r="M547">
            <v>-143.30000000000001</v>
          </cell>
          <cell r="N547">
            <v>-241.1</v>
          </cell>
          <cell r="O547">
            <v>-388.9</v>
          </cell>
          <cell r="P547">
            <v>-180.6</v>
          </cell>
        </row>
        <row r="548">
          <cell r="B548" t="str">
            <v>Tanishq Revenues</v>
          </cell>
          <cell r="G548">
            <v>2659.489</v>
          </cell>
          <cell r="H548">
            <v>3438.942</v>
          </cell>
          <cell r="I548">
            <v>4238.0160000000005</v>
          </cell>
          <cell r="J548">
            <v>5314.777</v>
          </cell>
          <cell r="K548">
            <v>7895.7560000000003</v>
          </cell>
          <cell r="L548">
            <v>11952.987999999999</v>
          </cell>
          <cell r="M548">
            <v>18251.543000000001</v>
          </cell>
          <cell r="N548">
            <v>23663.358</v>
          </cell>
          <cell r="O548">
            <v>30216.739000000001</v>
          </cell>
          <cell r="P548">
            <v>45038.5</v>
          </cell>
          <cell r="Q548">
            <v>63545.420655172413</v>
          </cell>
          <cell r="R548">
            <v>74784.832793103444</v>
          </cell>
          <cell r="S548">
            <v>80967.696227586202</v>
          </cell>
          <cell r="T548">
            <v>93721.895060175404</v>
          </cell>
          <cell r="U548">
            <v>105620.2595929136</v>
          </cell>
          <cell r="V548">
            <v>123752.14687054824</v>
          </cell>
          <cell r="W548">
            <v>146027.53330724692</v>
          </cell>
          <cell r="X548">
            <v>169391.93863640641</v>
          </cell>
          <cell r="Y548">
            <v>196494.64881823142</v>
          </cell>
          <cell r="Z548">
            <v>225968.84614096611</v>
          </cell>
          <cell r="AA548">
            <v>259864.17306211102</v>
          </cell>
          <cell r="AB548">
            <v>291047.87382956437</v>
          </cell>
          <cell r="AC548">
            <v>325973.61868911213</v>
          </cell>
          <cell r="AD548">
            <v>358570.98055802338</v>
          </cell>
          <cell r="AE548">
            <v>394428.07861382572</v>
          </cell>
          <cell r="AF548">
            <v>425982.32490293181</v>
          </cell>
          <cell r="AG548">
            <v>460060.91089516639</v>
          </cell>
          <cell r="AH548">
            <v>496865.78376677976</v>
          </cell>
          <cell r="AI548">
            <v>536615.04646812216</v>
          </cell>
          <cell r="AJ548">
            <v>579544.25018557196</v>
          </cell>
          <cell r="AK548">
            <v>625907.79020041774</v>
          </cell>
          <cell r="AL548">
            <v>675980.41341645119</v>
          </cell>
          <cell r="AM548">
            <v>730058.84648976731</v>
          </cell>
          <cell r="AN548">
            <v>788463.55420894874</v>
          </cell>
          <cell r="BI548">
            <v>82409.47</v>
          </cell>
          <cell r="BJ548">
            <v>98891.364000000016</v>
          </cell>
        </row>
        <row r="549">
          <cell r="B549" t="str">
            <v>Revenues Growth</v>
          </cell>
          <cell r="H549">
            <v>0.29308374653927882</v>
          </cell>
          <cell r="I549">
            <v>0.23236041782618044</v>
          </cell>
          <cell r="J549">
            <v>0.2540719525362809</v>
          </cell>
          <cell r="K549">
            <v>0.48562319736086779</v>
          </cell>
          <cell r="L549">
            <v>0.51384971876030594</v>
          </cell>
          <cell r="M549">
            <v>0.52694397417616434</v>
          </cell>
          <cell r="N549">
            <v>0.29651273867639572</v>
          </cell>
          <cell r="O549">
            <v>0.27694213982647775</v>
          </cell>
          <cell r="P549">
            <v>0.49051490963336564</v>
          </cell>
          <cell r="Q549">
            <v>0.41091334425374759</v>
          </cell>
          <cell r="R549">
            <v>0.17687210222309191</v>
          </cell>
          <cell r="S549">
            <v>8.2675366161317765E-2</v>
          </cell>
          <cell r="T549">
            <v>0.15752206653798506</v>
          </cell>
          <cell r="U549">
            <v>0.12695394736842114</v>
          </cell>
          <cell r="V549">
            <v>0.17167054263565884</v>
          </cell>
          <cell r="W549">
            <v>0.18</v>
          </cell>
          <cell r="X549">
            <v>0.16</v>
          </cell>
          <cell r="Y549">
            <v>0.16</v>
          </cell>
          <cell r="Z549">
            <v>0.15</v>
          </cell>
          <cell r="AA549">
            <v>0.15</v>
          </cell>
          <cell r="AB549">
            <v>0.12</v>
          </cell>
          <cell r="AC549">
            <v>0.12</v>
          </cell>
          <cell r="AD549">
            <v>0.1</v>
          </cell>
          <cell r="AE549">
            <v>0.1</v>
          </cell>
          <cell r="AF549">
            <v>0.08</v>
          </cell>
          <cell r="AG549">
            <v>0.08</v>
          </cell>
          <cell r="AH549">
            <v>0.08</v>
          </cell>
          <cell r="AI549">
            <v>0.08</v>
          </cell>
          <cell r="AJ549">
            <v>0.08</v>
          </cell>
          <cell r="AK549">
            <v>0.08</v>
          </cell>
          <cell r="AL549">
            <v>0.08</v>
          </cell>
          <cell r="AM549">
            <v>0.08</v>
          </cell>
          <cell r="AN549">
            <v>0.08</v>
          </cell>
          <cell r="BI549">
            <v>0.2</v>
          </cell>
          <cell r="BJ549">
            <v>0.2</v>
          </cell>
        </row>
        <row r="550">
          <cell r="B550" t="str">
            <v>Segment Liabilities</v>
          </cell>
          <cell r="J550">
            <v>41.3</v>
          </cell>
          <cell r="K550">
            <v>62.4</v>
          </cell>
          <cell r="L550">
            <v>125.1</v>
          </cell>
          <cell r="M550">
            <v>296.10000000000002</v>
          </cell>
          <cell r="N550">
            <v>344.5</v>
          </cell>
          <cell r="O550">
            <v>515</v>
          </cell>
          <cell r="P550">
            <v>699.2</v>
          </cell>
        </row>
        <row r="551">
          <cell r="B551" t="str">
            <v>Implied Tanishq EBIT</v>
          </cell>
          <cell r="G551">
            <v>128</v>
          </cell>
          <cell r="H551">
            <v>137.19999999999999</v>
          </cell>
          <cell r="I551">
            <v>205.7</v>
          </cell>
          <cell r="J551">
            <v>255.1</v>
          </cell>
          <cell r="K551">
            <v>463.70000000000005</v>
          </cell>
          <cell r="L551">
            <v>889.2</v>
          </cell>
          <cell r="M551">
            <v>981.50100000000009</v>
          </cell>
          <cell r="N551">
            <v>1895.2</v>
          </cell>
          <cell r="O551">
            <v>2475.4299999999998</v>
          </cell>
          <cell r="P551">
            <v>4725.05</v>
          </cell>
          <cell r="Q551">
            <v>6848.4959931034482</v>
          </cell>
          <cell r="R551">
            <v>8797.675915862068</v>
          </cell>
          <cell r="S551">
            <v>8429.1513645517243</v>
          </cell>
          <cell r="T551">
            <v>9653.3551911980667</v>
          </cell>
          <cell r="U551">
            <v>11301.367776441755</v>
          </cell>
          <cell r="V551">
            <v>13488.984008889758</v>
          </cell>
          <cell r="W551">
            <v>16793.166330333395</v>
          </cell>
          <cell r="X551">
            <v>19649.464881823144</v>
          </cell>
          <cell r="Y551">
            <v>22989.873911733077</v>
          </cell>
          <cell r="Z551">
            <v>26664.323844634004</v>
          </cell>
          <cell r="AA551">
            <v>30923.836594391214</v>
          </cell>
          <cell r="AB551">
            <v>34925.744859547725</v>
          </cell>
          <cell r="AC551">
            <v>39442.807861382571</v>
          </cell>
          <cell r="AD551">
            <v>43745.659628078858</v>
          </cell>
          <cell r="AE551">
            <v>48514.653669500571</v>
          </cell>
          <cell r="AF551">
            <v>52821.808287963548</v>
          </cell>
          <cell r="AG551">
            <v>57507.613861895799</v>
          </cell>
          <cell r="AH551">
            <v>62108.22297084747</v>
          </cell>
          <cell r="AI551">
            <v>67076.88080851527</v>
          </cell>
          <cell r="AJ551">
            <v>72443.031273196495</v>
          </cell>
          <cell r="AK551">
            <v>78238.473775052218</v>
          </cell>
          <cell r="AL551">
            <v>84497.551677056399</v>
          </cell>
          <cell r="AM551">
            <v>91257.355811220914</v>
          </cell>
          <cell r="AN551">
            <v>98557.944276118593</v>
          </cell>
          <cell r="BI551">
            <v>7828.8996500000012</v>
          </cell>
          <cell r="BJ551">
            <v>9394.6795800000018</v>
          </cell>
        </row>
        <row r="552">
          <cell r="B552" t="str">
            <v>Tanishq EBIT margin</v>
          </cell>
          <cell r="G552">
            <v>4.8129546691112468E-2</v>
          </cell>
          <cell r="H552">
            <v>3.9895991267081557E-2</v>
          </cell>
          <cell r="I552">
            <v>4.853686253190171E-2</v>
          </cell>
          <cell r="J552">
            <v>4.7998250914384553E-2</v>
          </cell>
          <cell r="K552">
            <v>5.8727751972072091E-2</v>
          </cell>
          <cell r="L552">
            <v>7.4391440868174563E-2</v>
          </cell>
          <cell r="M552">
            <v>5.3776330034123694E-2</v>
          </cell>
          <cell r="N552">
            <v>8.0090070056836396E-2</v>
          </cell>
          <cell r="O552">
            <v>8.1922473500532264E-2</v>
          </cell>
          <cell r="P552">
            <v>0.10491135361968094</v>
          </cell>
          <cell r="Q552">
            <v>0.10777324191882583</v>
          </cell>
          <cell r="R552">
            <v>0.11763984202787946</v>
          </cell>
          <cell r="S552">
            <v>0.10410511546307105</v>
          </cell>
          <cell r="T552">
            <v>0.10299999999999999</v>
          </cell>
          <cell r="U552">
            <v>0.107</v>
          </cell>
          <cell r="V552">
            <v>0.109</v>
          </cell>
          <cell r="W552">
            <v>0.115</v>
          </cell>
          <cell r="X552">
            <v>0.11600000000000001</v>
          </cell>
          <cell r="Y552">
            <v>0.11700000000000001</v>
          </cell>
          <cell r="Z552">
            <v>0.11800000000000001</v>
          </cell>
          <cell r="AA552">
            <v>0.11900000000000001</v>
          </cell>
          <cell r="AB552">
            <v>0.12000000000000001</v>
          </cell>
          <cell r="AC552">
            <v>0.12100000000000001</v>
          </cell>
          <cell r="AD552">
            <v>0.12200000000000001</v>
          </cell>
          <cell r="AE552">
            <v>0.12300000000000001</v>
          </cell>
          <cell r="AF552">
            <v>0.12400000000000001</v>
          </cell>
          <cell r="AG552">
            <v>0.125</v>
          </cell>
          <cell r="AH552">
            <v>0.125</v>
          </cell>
          <cell r="AI552">
            <v>0.125</v>
          </cell>
          <cell r="AJ552">
            <v>0.125</v>
          </cell>
          <cell r="AK552">
            <v>0.125</v>
          </cell>
          <cell r="AL552">
            <v>0.125</v>
          </cell>
          <cell r="AM552">
            <v>0.125</v>
          </cell>
          <cell r="AN552">
            <v>0.125</v>
          </cell>
          <cell r="BI552">
            <v>9.5000000000000001E-2</v>
          </cell>
          <cell r="BJ552">
            <v>9.5000000000000001E-2</v>
          </cell>
        </row>
        <row r="553">
          <cell r="B553" t="str">
            <v>EBIT Growth</v>
          </cell>
          <cell r="H553">
            <v>7.1874999999999911E-2</v>
          </cell>
          <cell r="I553">
            <v>0.49927113702623904</v>
          </cell>
          <cell r="J553">
            <v>0.24015556635877489</v>
          </cell>
          <cell r="K553">
            <v>0.81771854174833414</v>
          </cell>
          <cell r="L553">
            <v>0.91761915031270203</v>
          </cell>
          <cell r="M553">
            <v>0.10380229419703113</v>
          </cell>
          <cell r="N553">
            <v>0.93092009075894966</v>
          </cell>
          <cell r="O553">
            <v>0.30615766146053169</v>
          </cell>
          <cell r="P553">
            <v>0.9087794847763826</v>
          </cell>
          <cell r="Q553">
            <v>0.44940180381232953</v>
          </cell>
          <cell r="R553">
            <v>0.2846143043263043</v>
          </cell>
          <cell r="S553">
            <v>-4.1888852787348108E-2</v>
          </cell>
          <cell r="T553">
            <v>0.14523452880377219</v>
          </cell>
          <cell r="U553">
            <v>0.17071914920797138</v>
          </cell>
          <cell r="V553">
            <v>0.19357092661015729</v>
          </cell>
          <cell r="W553">
            <v>0.2449541284403669</v>
          </cell>
          <cell r="X553">
            <v>0.17008695652173911</v>
          </cell>
          <cell r="Y553">
            <v>0.16999999999999993</v>
          </cell>
          <cell r="Z553">
            <v>0.15982905982905971</v>
          </cell>
          <cell r="AA553">
            <v>0.15974576271186436</v>
          </cell>
          <cell r="AB553">
            <v>0.12941176470588234</v>
          </cell>
          <cell r="AC553">
            <v>0.12933333333333352</v>
          </cell>
          <cell r="AD553">
            <v>0.10909090909090935</v>
          </cell>
          <cell r="AE553">
            <v>0.10901639344262293</v>
          </cell>
          <cell r="AF553">
            <v>8.8780487804878128E-2</v>
          </cell>
          <cell r="AG553">
            <v>8.870967741935476E-2</v>
          </cell>
          <cell r="AH553">
            <v>8.0000000000000071E-2</v>
          </cell>
          <cell r="AI553">
            <v>8.0000000000000071E-2</v>
          </cell>
          <cell r="AJ553">
            <v>8.0000000000000071E-2</v>
          </cell>
          <cell r="AK553">
            <v>8.0000000000000071E-2</v>
          </cell>
          <cell r="AL553">
            <v>8.0000000000000071E-2</v>
          </cell>
          <cell r="AM553">
            <v>8.0000000000000071E-2</v>
          </cell>
          <cell r="AN553">
            <v>8.0000000000000071E-2</v>
          </cell>
        </row>
        <row r="554">
          <cell r="B554" t="str">
            <v>Other as per Above</v>
          </cell>
          <cell r="J554">
            <v>591.35899999999992</v>
          </cell>
          <cell r="K554">
            <v>651.15800000000002</v>
          </cell>
          <cell r="L554">
            <v>871.52300000000002</v>
          </cell>
          <cell r="M554">
            <v>1097.3620000000001</v>
          </cell>
          <cell r="N554">
            <v>1951.4970000000001</v>
          </cell>
          <cell r="O554">
            <v>1543.1220000000003</v>
          </cell>
          <cell r="P554">
            <v>2080.0509999999995</v>
          </cell>
          <cell r="Q554">
            <v>2558.1794999999993</v>
          </cell>
          <cell r="R554">
            <v>3069.8153999999995</v>
          </cell>
          <cell r="S554">
            <v>3683.778479999999</v>
          </cell>
        </row>
        <row r="555">
          <cell r="B555" t="str">
            <v>% of Total EBIT</v>
          </cell>
          <cell r="J555">
            <v>366.80500000000001</v>
          </cell>
          <cell r="K555">
            <v>495.25699999999966</v>
          </cell>
          <cell r="L555">
            <v>433.18999999999977</v>
          </cell>
          <cell r="M555">
            <v>0.4804212039054313</v>
          </cell>
          <cell r="N555">
            <v>0.64981998971369792</v>
          </cell>
          <cell r="O555">
            <v>0.73919911610128997</v>
          </cell>
          <cell r="P555">
            <v>0.81828824569515668</v>
          </cell>
          <cell r="Q555">
            <v>0.86905414128663083</v>
          </cell>
          <cell r="R555">
            <v>0.92012693532497936</v>
          </cell>
          <cell r="S555">
            <v>0.85762067236209805</v>
          </cell>
          <cell r="T555">
            <v>0.85343221246161716</v>
          </cell>
          <cell r="U555">
            <v>0.84686411902010139</v>
          </cell>
          <cell r="V555">
            <v>0.84216677500028192</v>
          </cell>
          <cell r="W555">
            <v>0.82994039287351495</v>
          </cell>
          <cell r="X555">
            <v>0.82021393307574453</v>
          </cell>
          <cell r="Y555">
            <v>0.81149969224857443</v>
          </cell>
          <cell r="Z555">
            <v>0.80615247307698779</v>
          </cell>
          <cell r="AA555">
            <v>0.80135911159470896</v>
          </cell>
          <cell r="AB555">
            <v>0.80140390419426799</v>
          </cell>
          <cell r="AC555">
            <v>0.79761113799373451</v>
          </cell>
          <cell r="AD555">
            <v>0.79467418513055355</v>
          </cell>
          <cell r="AE555">
            <v>0.7950223169211259</v>
          </cell>
          <cell r="AF555">
            <v>0.7923619286800061</v>
          </cell>
          <cell r="AG555">
            <v>0.7904154162269923</v>
          </cell>
          <cell r="AH555">
            <v>0.78977993178872097</v>
          </cell>
          <cell r="AI555">
            <v>0.78912928511659219</v>
          </cell>
          <cell r="AJ555">
            <v>0.78846337769240094</v>
          </cell>
          <cell r="AK555">
            <v>0.78778210713846542</v>
          </cell>
          <cell r="AL555">
            <v>0.78708536729020084</v>
          </cell>
          <cell r="AM555">
            <v>0.78637304826894783</v>
          </cell>
          <cell r="AN555">
            <v>0.78564503655513018</v>
          </cell>
          <cell r="BI555">
            <v>0.68173736559939224</v>
          </cell>
          <cell r="BJ555">
            <v>0.68272878841063411</v>
          </cell>
        </row>
        <row r="556">
          <cell r="B556" t="str">
            <v>% of Jewellery EBIT</v>
          </cell>
          <cell r="M556">
            <v>1</v>
          </cell>
          <cell r="N556">
            <v>0.97983662496122426</v>
          </cell>
          <cell r="O556">
            <v>0.97197659808387005</v>
          </cell>
          <cell r="P556">
            <v>0.97832672081190519</v>
          </cell>
          <cell r="Q556">
            <v>0.98178566726892946</v>
          </cell>
          <cell r="R556">
            <v>0.98756505797663485</v>
          </cell>
          <cell r="S556">
            <v>0.98756565565750765</v>
          </cell>
          <cell r="T556">
            <v>0.98749831652368969</v>
          </cell>
          <cell r="U556">
            <v>0.98760581302786288</v>
          </cell>
          <cell r="V556">
            <v>0.98908039156131666</v>
          </cell>
          <cell r="W556">
            <v>0.99051349422006296</v>
          </cell>
          <cell r="X556">
            <v>0.99123747621538938</v>
          </cell>
          <cell r="Y556">
            <v>0.99190606086542277</v>
          </cell>
          <cell r="Z556">
            <v>0.99245895185988298</v>
          </cell>
          <cell r="AA556">
            <v>0.99297384172421055</v>
          </cell>
          <cell r="AB556">
            <v>0.99327917020316825</v>
          </cell>
          <cell r="AC556">
            <v>0.99357087264338873</v>
          </cell>
          <cell r="AD556">
            <v>0.99373844958900359</v>
          </cell>
          <cell r="AE556">
            <v>0.99406968244551852</v>
          </cell>
          <cell r="AF556">
            <v>0.99427970186864556</v>
          </cell>
          <cell r="AG556">
            <v>0.99448196794305943</v>
          </cell>
          <cell r="AH556">
            <v>0.99463442418299219</v>
          </cell>
          <cell r="AI556">
            <v>0.99478269034817302</v>
          </cell>
          <cell r="AJ556">
            <v>0.9949268803930601</v>
          </cell>
          <cell r="AK556">
            <v>0.99506710523866593</v>
          </cell>
          <cell r="AL556">
            <v>0.99520347284971267</v>
          </cell>
          <cell r="AM556">
            <v>0.99533608831002474</v>
          </cell>
          <cell r="AN556">
            <v>0.99546505389618667</v>
          </cell>
          <cell r="BI556">
            <v>1</v>
          </cell>
          <cell r="BJ556">
            <v>1</v>
          </cell>
        </row>
        <row r="557">
          <cell r="B557" t="str">
            <v>PED Revenues</v>
          </cell>
          <cell r="L557">
            <v>372.69599999999997</v>
          </cell>
          <cell r="M557">
            <v>510.43400000000003</v>
          </cell>
          <cell r="N557">
            <v>713.32399999999996</v>
          </cell>
          <cell r="O557">
            <v>562.49299999999994</v>
          </cell>
          <cell r="P557">
            <v>1000.0929999999998</v>
          </cell>
          <cell r="Q557">
            <v>1200.1115999999997</v>
          </cell>
          <cell r="R557">
            <v>1440.1339199999995</v>
          </cell>
          <cell r="S557">
            <v>1728.1607039999994</v>
          </cell>
          <cell r="T557">
            <v>1900.9767743999996</v>
          </cell>
          <cell r="U557">
            <v>2091.0744518399997</v>
          </cell>
          <cell r="V557">
            <v>2300.1818970239997</v>
          </cell>
          <cell r="W557">
            <v>2530.2000867264001</v>
          </cell>
          <cell r="X557">
            <v>2783.2200953990405</v>
          </cell>
          <cell r="Y557">
            <v>3061.5421049389447</v>
          </cell>
          <cell r="Z557">
            <v>3367.6963154328396</v>
          </cell>
          <cell r="AA557">
            <v>3704.4659469761236</v>
          </cell>
          <cell r="AB557">
            <v>4074.9125416737365</v>
          </cell>
        </row>
        <row r="558">
          <cell r="A558" t="str">
            <v>Others</v>
          </cell>
          <cell r="B558" t="str">
            <v>Growth in revenues</v>
          </cell>
          <cell r="M558">
            <v>0.36957198360057553</v>
          </cell>
          <cell r="N558">
            <v>0.39748527723466687</v>
          </cell>
          <cell r="O558">
            <v>-0.2114480937133757</v>
          </cell>
          <cell r="P558">
            <v>0.77796523690072572</v>
          </cell>
          <cell r="Q558">
            <v>0.2</v>
          </cell>
          <cell r="R558">
            <v>0.2</v>
          </cell>
          <cell r="S558">
            <v>0.2</v>
          </cell>
          <cell r="T558">
            <v>0.1</v>
          </cell>
          <cell r="U558">
            <v>0.1</v>
          </cell>
          <cell r="V558">
            <v>0.1</v>
          </cell>
          <cell r="W558">
            <v>0.1</v>
          </cell>
          <cell r="X558">
            <v>0.1</v>
          </cell>
          <cell r="Y558">
            <v>0.1</v>
          </cell>
          <cell r="Z558">
            <v>0.1</v>
          </cell>
          <cell r="AA558">
            <v>0.1</v>
          </cell>
          <cell r="AB558">
            <v>0.1</v>
          </cell>
        </row>
        <row r="559">
          <cell r="B559" t="str">
            <v>Revenue</v>
          </cell>
          <cell r="J559">
            <v>301.7</v>
          </cell>
          <cell r="K559">
            <v>357.9</v>
          </cell>
          <cell r="L559">
            <v>625.4</v>
          </cell>
          <cell r="M559">
            <v>915.7</v>
          </cell>
          <cell r="N559">
            <v>1361.8</v>
          </cell>
          <cell r="O559">
            <v>1516.1</v>
          </cell>
          <cell r="P559">
            <v>2437.2080000000001</v>
          </cell>
          <cell r="Q559">
            <v>3284.8420000000001</v>
          </cell>
          <cell r="R559">
            <v>4135</v>
          </cell>
          <cell r="S559">
            <v>4994.7740000000003</v>
          </cell>
          <cell r="T559">
            <v>5800.340498969601</v>
          </cell>
          <cell r="U559">
            <v>6970.7796476697331</v>
          </cell>
          <cell r="V559">
            <v>8390.7777244271383</v>
          </cell>
          <cell r="W559">
            <v>9649.3943830912103</v>
          </cell>
          <cell r="X559">
            <v>11096.803540554891</v>
          </cell>
          <cell r="Y559">
            <v>12562.088817714488</v>
          </cell>
          <cell r="Z559">
            <v>14223.258655977188</v>
          </cell>
          <cell r="AA559">
            <v>16106.826751851959</v>
          </cell>
          <cell r="AB559">
            <v>18242.939577805326</v>
          </cell>
          <cell r="AC559">
            <v>20665.879985232768</v>
          </cell>
          <cell r="AD559">
            <v>23414.641390265126</v>
          </cell>
          <cell r="AE559">
            <v>25756.105529291639</v>
          </cell>
          <cell r="AF559">
            <v>28331.716082220802</v>
          </cell>
          <cell r="AG559">
            <v>31164.887690442887</v>
          </cell>
          <cell r="AH559">
            <v>34281.376459487175</v>
          </cell>
          <cell r="AI559">
            <v>37709.514105435897</v>
          </cell>
          <cell r="AJ559">
            <v>41480.465515979493</v>
          </cell>
          <cell r="AK559">
            <v>45628.512067577452</v>
          </cell>
          <cell r="AL559">
            <v>50191.363274335192</v>
          </cell>
          <cell r="AM559">
            <v>55210.499601768723</v>
          </cell>
          <cell r="AN559">
            <v>60731.549561945598</v>
          </cell>
          <cell r="BI559">
            <v>5731.0960486543918</v>
          </cell>
          <cell r="BJ559">
            <v>6752.0199426352701</v>
          </cell>
        </row>
        <row r="560">
          <cell r="B560" t="str">
            <v>Growth</v>
          </cell>
          <cell r="K560">
            <v>0.18627775936360624</v>
          </cell>
          <cell r="L560">
            <v>0.74741547918412965</v>
          </cell>
          <cell r="M560">
            <v>0.46418292292932528</v>
          </cell>
          <cell r="N560">
            <v>0.48716828655673239</v>
          </cell>
          <cell r="O560">
            <v>0.11330591863709794</v>
          </cell>
          <cell r="P560">
            <v>0.60755095310335738</v>
          </cell>
          <cell r="Q560">
            <v>0.34778894538340599</v>
          </cell>
          <cell r="R560">
            <v>0.25881244820907678</v>
          </cell>
          <cell r="S560">
            <v>0.20792599758162034</v>
          </cell>
          <cell r="T560">
            <v>0.16128187160612284</v>
          </cell>
          <cell r="U560">
            <v>0.20178800691236209</v>
          </cell>
          <cell r="V560">
            <v>0.20370721045989426</v>
          </cell>
          <cell r="W560">
            <v>0.15000000000000013</v>
          </cell>
          <cell r="X560">
            <v>0.14999999999999991</v>
          </cell>
          <cell r="Y560">
            <v>0.13204570773957536</v>
          </cell>
          <cell r="Z560">
            <v>0.13223675316800776</v>
          </cell>
          <cell r="AA560">
            <v>0.13242873109695008</v>
          </cell>
          <cell r="AB560">
            <v>0.13262158082800246</v>
          </cell>
          <cell r="AC560">
            <v>0.13281524049858895</v>
          </cell>
          <cell r="AD560">
            <v>0.13300964715736963</v>
          </cell>
          <cell r="AE560">
            <v>0.10000000000000009</v>
          </cell>
          <cell r="AF560">
            <v>0.10000000000000009</v>
          </cell>
          <cell r="AG560">
            <v>0.10000000000000009</v>
          </cell>
          <cell r="AH560">
            <v>0.10000000000000009</v>
          </cell>
          <cell r="AI560">
            <v>0.10000000000000009</v>
          </cell>
          <cell r="AJ560">
            <v>0.10000000000000009</v>
          </cell>
          <cell r="AK560">
            <v>0.10000000000000031</v>
          </cell>
          <cell r="AL560">
            <v>9.9999999999999867E-2</v>
          </cell>
          <cell r="AM560">
            <v>0.10000000000000031</v>
          </cell>
          <cell r="AN560">
            <v>0.10000000000000009</v>
          </cell>
          <cell r="BI560">
            <v>0.17661492243043009</v>
          </cell>
          <cell r="BJ560">
            <v>0.17813763463632437</v>
          </cell>
        </row>
        <row r="561">
          <cell r="B561" t="str">
            <v>Others as a % of sales</v>
          </cell>
          <cell r="J561">
            <v>2.7509310492855238E-2</v>
          </cell>
          <cell r="K561">
            <v>2.4850974006811626E-2</v>
          </cell>
          <cell r="L561">
            <v>2.9920009185548074E-2</v>
          </cell>
          <cell r="M561">
            <v>3.0587106430671071E-2</v>
          </cell>
          <cell r="N561">
            <v>3.5805034985105469E-2</v>
          </cell>
          <cell r="O561">
            <v>3.243395862209008E-2</v>
          </cell>
          <cell r="P561">
            <v>3.7375359710969738E-2</v>
          </cell>
          <cell r="Q561">
            <v>3.7165657054799635E-2</v>
          </cell>
          <cell r="R561">
            <v>4.0889297019339341E-2</v>
          </cell>
          <cell r="S561">
            <v>4.5757313590881504E-2</v>
          </cell>
          <cell r="T561">
            <v>4.6353875337100114E-2</v>
          </cell>
          <cell r="U561">
            <v>4.9256042967811949E-2</v>
          </cell>
          <cell r="V561">
            <v>5.1012356761125491E-2</v>
          </cell>
          <cell r="W561">
            <v>0.83333333333333393</v>
          </cell>
          <cell r="X561">
            <v>0.10000000000000009</v>
          </cell>
          <cell r="Y561">
            <v>0.10000000000000009</v>
          </cell>
          <cell r="Z561">
            <v>0.10000000000000031</v>
          </cell>
          <cell r="AA561">
            <v>0.10000000000000009</v>
          </cell>
          <cell r="AB561">
            <v>0.10000000000000009</v>
          </cell>
        </row>
        <row r="562">
          <cell r="B562" t="str">
            <v>% of Total EBIT</v>
          </cell>
          <cell r="M562">
            <v>2.4984520320841747E-3</v>
          </cell>
          <cell r="O562">
            <v>-4.927138079311992E-2</v>
          </cell>
          <cell r="P562">
            <v>-9.0731134215157935E-3</v>
          </cell>
          <cell r="Q562">
            <v>-4.4207536386165775E-3</v>
          </cell>
          <cell r="R562">
            <v>0</v>
          </cell>
          <cell r="S562">
            <v>2.9922723703546617E-3</v>
          </cell>
          <cell r="T562">
            <v>2.0263433381044788E-3</v>
          </cell>
          <cell r="U562">
            <v>1.877565453549431E-3</v>
          </cell>
          <cell r="V562">
            <v>1.7519616549440916E-3</v>
          </cell>
          <cell r="W562">
            <v>2.7604270614615379E-3</v>
          </cell>
          <cell r="X562">
            <v>2.609379841079985E-3</v>
          </cell>
          <cell r="Y562">
            <v>2.4757806289392443E-3</v>
          </cell>
          <cell r="Z562">
            <v>2.3778017192306418E-3</v>
          </cell>
          <cell r="AA562">
            <v>2.2537623518255265E-3</v>
          </cell>
          <cell r="AB562">
            <v>2.135784503561083E-3</v>
          </cell>
        </row>
        <row r="563">
          <cell r="B563" t="str">
            <v>EBIT</v>
          </cell>
          <cell r="J563">
            <v>-52.7</v>
          </cell>
          <cell r="K563">
            <v>-69.099999999999994</v>
          </cell>
          <cell r="L563">
            <v>-112.9</v>
          </cell>
          <cell r="M563">
            <v>-143.80000000000001</v>
          </cell>
          <cell r="N563">
            <v>-242.2</v>
          </cell>
          <cell r="O563">
            <v>-390.4</v>
          </cell>
          <cell r="P563">
            <v>-182</v>
          </cell>
          <cell r="Q563">
            <v>-48.145000000000003</v>
          </cell>
          <cell r="R563">
            <v>-36.606999999999999</v>
          </cell>
          <cell r="S563">
            <v>34.841999999999999</v>
          </cell>
          <cell r="T563">
            <v>90.961747812352044</v>
          </cell>
          <cell r="U563">
            <v>183.91441362493418</v>
          </cell>
          <cell r="V563">
            <v>268.88841066473236</v>
          </cell>
          <cell r="W563">
            <v>386.34331866158465</v>
          </cell>
          <cell r="X563">
            <v>599.39646112541482</v>
          </cell>
          <cell r="Y563">
            <v>853.72635388385379</v>
          </cell>
          <cell r="Z563">
            <v>1162.2419075996095</v>
          </cell>
          <cell r="AA563">
            <v>1534.575057684061</v>
          </cell>
          <cell r="AB563">
            <v>1772.9356954677837</v>
          </cell>
          <cell r="AC563">
            <v>2283.280687873626</v>
          </cell>
          <cell r="AD563">
            <v>2631.6578103010179</v>
          </cell>
          <cell r="AE563">
            <v>2951.5073572657193</v>
          </cell>
          <cell r="AF563">
            <v>3309.0102355203508</v>
          </cell>
          <cell r="AG563">
            <v>3639.9112590723862</v>
          </cell>
          <cell r="AH563">
            <v>4003.9023849796249</v>
          </cell>
          <cell r="AI563">
            <v>4404.2926234775878</v>
          </cell>
          <cell r="AJ563">
            <v>4844.7218858253473</v>
          </cell>
          <cell r="AK563">
            <v>5329.194074407882</v>
          </cell>
          <cell r="AL563">
            <v>5862.1134818486707</v>
          </cell>
          <cell r="AM563">
            <v>6448.3248300335381</v>
          </cell>
          <cell r="AN563">
            <v>7093.1573130368934</v>
          </cell>
          <cell r="BI563">
            <v>242.70144192021959</v>
          </cell>
          <cell r="BJ563">
            <v>396.83772995571894</v>
          </cell>
        </row>
        <row r="564">
          <cell r="B564" t="str">
            <v>Add: Other Income</v>
          </cell>
          <cell r="J564">
            <v>0.3</v>
          </cell>
          <cell r="K564">
            <v>0.7</v>
          </cell>
          <cell r="L564">
            <v>0.4</v>
          </cell>
          <cell r="M564">
            <v>0.5</v>
          </cell>
          <cell r="N564">
            <v>1.1000000000000001</v>
          </cell>
          <cell r="O564">
            <v>1.5</v>
          </cell>
          <cell r="P564">
            <v>-1.4319999999999999</v>
          </cell>
          <cell r="Q564">
            <v>3.2949999999999999</v>
          </cell>
          <cell r="R564">
            <v>5.3029999999999999</v>
          </cell>
          <cell r="S564">
            <v>3.0819999999999999</v>
          </cell>
          <cell r="T564">
            <v>0</v>
          </cell>
          <cell r="U564">
            <v>0</v>
          </cell>
          <cell r="V564">
            <v>0</v>
          </cell>
        </row>
        <row r="565">
          <cell r="B565" t="str">
            <v>EBIT and exc items</v>
          </cell>
          <cell r="J565">
            <v>-52.400000000000006</v>
          </cell>
          <cell r="K565">
            <v>-68.399999999999991</v>
          </cell>
          <cell r="L565">
            <v>-112.5</v>
          </cell>
          <cell r="M565">
            <v>-143.30000000000001</v>
          </cell>
          <cell r="N565">
            <v>-241.1</v>
          </cell>
          <cell r="O565">
            <v>-388.9</v>
          </cell>
          <cell r="P565">
            <v>-183.43199999999999</v>
          </cell>
          <cell r="Q565">
            <v>-44.85</v>
          </cell>
          <cell r="R565">
            <v>-31.303999999999998</v>
          </cell>
          <cell r="S565">
            <v>37.923999999999999</v>
          </cell>
          <cell r="T565">
            <v>90.961747812352044</v>
          </cell>
          <cell r="U565">
            <v>183.91441362493418</v>
          </cell>
          <cell r="V565">
            <v>268.88841066473236</v>
          </cell>
          <cell r="W565">
            <v>6110.3721015415422</v>
          </cell>
          <cell r="X565">
            <v>7026.9279167727727</v>
          </cell>
          <cell r="Y565">
            <v>8080.9671042886885</v>
          </cell>
          <cell r="Z565">
            <v>9293.1121699319901</v>
          </cell>
          <cell r="AA565">
            <v>10687.078995421787</v>
          </cell>
          <cell r="AB565">
            <v>12290.140844735055</v>
          </cell>
          <cell r="AC565">
            <v>0.1605533534750514</v>
          </cell>
        </row>
        <row r="566">
          <cell r="B566" t="str">
            <v>Exceptional Items</v>
          </cell>
          <cell r="J566">
            <v>0</v>
          </cell>
          <cell r="K566">
            <v>0</v>
          </cell>
          <cell r="L566">
            <v>0</v>
          </cell>
          <cell r="M566">
            <v>0</v>
          </cell>
          <cell r="N566">
            <v>0</v>
          </cell>
          <cell r="O566">
            <v>0</v>
          </cell>
          <cell r="P566">
            <v>0</v>
          </cell>
          <cell r="Q566">
            <v>0.47</v>
          </cell>
          <cell r="R566">
            <v>0.31250000000000044</v>
          </cell>
          <cell r="S566">
            <v>0.26</v>
          </cell>
          <cell r="T566">
            <v>0.15</v>
          </cell>
          <cell r="U566">
            <v>0.15</v>
          </cell>
          <cell r="V566">
            <v>0.15</v>
          </cell>
          <cell r="W566">
            <v>0.15</v>
          </cell>
          <cell r="X566">
            <v>0.15</v>
          </cell>
          <cell r="Y566">
            <v>0.15</v>
          </cell>
          <cell r="Z566">
            <v>0.15</v>
          </cell>
          <cell r="AA566">
            <v>0.15</v>
          </cell>
          <cell r="AB566">
            <v>0.15</v>
          </cell>
        </row>
        <row r="567">
          <cell r="B567" t="str">
            <v>EBIT</v>
          </cell>
          <cell r="J567">
            <v>-52.400000000000006</v>
          </cell>
          <cell r="K567">
            <v>-68.399999999999991</v>
          </cell>
          <cell r="L567">
            <v>-112.5</v>
          </cell>
          <cell r="M567">
            <v>-143.30000000000001</v>
          </cell>
          <cell r="N567">
            <v>-241.1</v>
          </cell>
          <cell r="O567">
            <v>-388.9</v>
          </cell>
          <cell r="P567">
            <v>-183.43199999999999</v>
          </cell>
          <cell r="Q567">
            <v>-44.85</v>
          </cell>
          <cell r="R567">
            <v>-31.303999999999998</v>
          </cell>
          <cell r="S567">
            <v>37.923999999999999</v>
          </cell>
          <cell r="T567">
            <v>200.88344214815629</v>
          </cell>
          <cell r="U567">
            <v>231.0159584703797</v>
          </cell>
          <cell r="V567">
            <v>265.66835224093666</v>
          </cell>
          <cell r="W567">
            <v>305.5186050770771</v>
          </cell>
          <cell r="X567">
            <v>351.34639583863867</v>
          </cell>
          <cell r="Y567">
            <v>404.04835521443442</v>
          </cell>
          <cell r="Z567">
            <v>464.65560849659954</v>
          </cell>
          <cell r="AA567">
            <v>534.35394977108933</v>
          </cell>
          <cell r="AB567">
            <v>614.5070422367528</v>
          </cell>
        </row>
        <row r="568">
          <cell r="B568" t="str">
            <v>EBIT margin</v>
          </cell>
          <cell r="L568">
            <v>-0.02</v>
          </cell>
          <cell r="M568">
            <v>-0.03</v>
          </cell>
          <cell r="N568">
            <v>-0.50410500928330415</v>
          </cell>
          <cell r="O568">
            <v>-0.23636571459731312</v>
          </cell>
          <cell r="P568">
            <v>-9.1847962608212194E-2</v>
          </cell>
          <cell r="Q568">
            <v>-0.03</v>
          </cell>
          <cell r="R568">
            <v>0</v>
          </cell>
          <cell r="S568">
            <v>0.02</v>
          </cell>
          <cell r="T568">
            <v>0.05</v>
          </cell>
          <cell r="U568">
            <v>0.05</v>
          </cell>
          <cell r="V568">
            <v>0.05</v>
          </cell>
          <cell r="W568">
            <v>0.05</v>
          </cell>
          <cell r="X568">
            <v>0.05</v>
          </cell>
          <cell r="Y568">
            <v>0.05</v>
          </cell>
          <cell r="Z568">
            <v>0.05</v>
          </cell>
          <cell r="AA568">
            <v>0.05</v>
          </cell>
          <cell r="AB568">
            <v>0.05</v>
          </cell>
        </row>
        <row r="569">
          <cell r="B569" t="str">
            <v>Segment Assets</v>
          </cell>
          <cell r="J569">
            <v>232</v>
          </cell>
          <cell r="K569">
            <v>504.5</v>
          </cell>
          <cell r="L569">
            <v>781.6</v>
          </cell>
          <cell r="M569">
            <v>1001.6</v>
          </cell>
          <cell r="N569">
            <v>1250.4000000000001</v>
          </cell>
          <cell r="O569">
            <v>1295.2</v>
          </cell>
          <cell r="P569">
            <v>1834.82</v>
          </cell>
          <cell r="Q569">
            <v>2414.4360000000001</v>
          </cell>
          <cell r="R569">
            <v>2607.799</v>
          </cell>
          <cell r="S569">
            <v>3004.0059999999999</v>
          </cell>
          <cell r="T569">
            <v>1.8749999999999996</v>
          </cell>
          <cell r="U569">
            <v>0.14999999999999991</v>
          </cell>
          <cell r="V569">
            <v>0.14999999999999991</v>
          </cell>
          <cell r="W569">
            <v>0.14999999999999969</v>
          </cell>
          <cell r="X569">
            <v>0.15000000000000013</v>
          </cell>
          <cell r="Y569">
            <v>0.14999999999999991</v>
          </cell>
          <cell r="Z569">
            <v>0.14999999999999991</v>
          </cell>
          <cell r="AA569">
            <v>0.14999999999999969</v>
          </cell>
          <cell r="AB569">
            <v>0.15000000000000013</v>
          </cell>
        </row>
        <row r="570">
          <cell r="B570" t="str">
            <v>Segment Liabilities</v>
          </cell>
          <cell r="J570">
            <v>41.3</v>
          </cell>
          <cell r="K570">
            <v>62.4</v>
          </cell>
          <cell r="L570">
            <v>125.1</v>
          </cell>
          <cell r="M570">
            <v>296.10000000000002</v>
          </cell>
          <cell r="N570">
            <v>344.5</v>
          </cell>
          <cell r="O570">
            <v>515</v>
          </cell>
          <cell r="P570">
            <v>699.178</v>
          </cell>
          <cell r="Q570">
            <v>703.72900000000004</v>
          </cell>
          <cell r="R570">
            <v>917.49900000000002</v>
          </cell>
          <cell r="S570">
            <v>861.48099999999999</v>
          </cell>
          <cell r="T570">
            <v>1.4275426900323981E-2</v>
          </cell>
          <cell r="U570">
            <v>1.3828539436936432E-2</v>
          </cell>
          <cell r="V570">
            <v>1.3489969834139165E-2</v>
          </cell>
          <cell r="W570">
            <v>1.3332729370441127E-2</v>
          </cell>
          <cell r="X570">
            <v>1.3176050346187343E-2</v>
          </cell>
          <cell r="Y570">
            <v>1.3069689152808289E-2</v>
          </cell>
          <cell r="Z570">
            <v>1.3123022995514608E-2</v>
          </cell>
          <cell r="AA570">
            <v>1.3003837333436949E-2</v>
          </cell>
          <cell r="AB570">
            <v>1.2883266619502294E-2</v>
          </cell>
        </row>
        <row r="571">
          <cell r="B571" t="str">
            <v>Capex</v>
          </cell>
          <cell r="J571">
            <v>19.899999999999999</v>
          </cell>
          <cell r="K571">
            <v>184.4</v>
          </cell>
          <cell r="L571">
            <v>215.7</v>
          </cell>
          <cell r="M571">
            <v>135.9</v>
          </cell>
          <cell r="N571">
            <v>121.6</v>
          </cell>
          <cell r="O571">
            <v>172.2</v>
          </cell>
          <cell r="P571">
            <v>68.325999999999993</v>
          </cell>
          <cell r="Q571">
            <v>183.726</v>
          </cell>
          <cell r="R571">
            <v>222.18799999999999</v>
          </cell>
          <cell r="S571">
            <v>346.875</v>
          </cell>
        </row>
        <row r="572">
          <cell r="B572" t="str">
            <v>Depreciation &amp; other non cash expenses</v>
          </cell>
          <cell r="J572">
            <v>33.9</v>
          </cell>
          <cell r="K572">
            <v>29</v>
          </cell>
          <cell r="L572">
            <v>41.6</v>
          </cell>
          <cell r="M572">
            <v>46</v>
          </cell>
          <cell r="N572">
            <v>85.5</v>
          </cell>
          <cell r="O572">
            <v>66.8</v>
          </cell>
          <cell r="P572">
            <v>76.878</v>
          </cell>
          <cell r="Q572">
            <v>94.687000000000012</v>
          </cell>
          <cell r="R572">
            <v>99.311999999999998</v>
          </cell>
          <cell r="S572">
            <v>132.096</v>
          </cell>
        </row>
        <row r="573">
          <cell r="J573">
            <v>-656.46399999999994</v>
          </cell>
          <cell r="K573">
            <v>-788.51499999999965</v>
          </cell>
          <cell r="L573">
            <v>-679.31299999999987</v>
          </cell>
          <cell r="M573">
            <v>-586.2030000000002</v>
          </cell>
          <cell r="N573">
            <v>-1161.4170000000026</v>
          </cell>
          <cell r="O573">
            <v>-643.73</v>
          </cell>
          <cell r="P573">
            <v>-393.86100000000135</v>
          </cell>
          <cell r="Q573">
            <v>-598.13749999999914</v>
          </cell>
          <cell r="R573">
            <v>128.31060000000048</v>
          </cell>
          <cell r="S573">
            <v>917.49452000000133</v>
          </cell>
          <cell r="T573">
            <v>791.25633042952177</v>
          </cell>
          <cell r="U573">
            <v>1049.5700299145383</v>
          </cell>
          <cell r="V573">
            <v>1365.3963524590854</v>
          </cell>
        </row>
        <row r="574">
          <cell r="A574" t="str">
            <v>Corporate</v>
          </cell>
          <cell r="B574" t="str">
            <v>Other as per Above</v>
          </cell>
          <cell r="J574">
            <v>591.35899999999992</v>
          </cell>
          <cell r="K574">
            <v>651.15800000000002</v>
          </cell>
          <cell r="L574">
            <v>871.52300000000002</v>
          </cell>
          <cell r="M574">
            <v>1097.3620000000001</v>
          </cell>
          <cell r="N574">
            <v>1951.4970000000001</v>
          </cell>
          <cell r="O574">
            <v>1543.1220000000003</v>
          </cell>
          <cell r="P574">
            <v>2080.0509999999995</v>
          </cell>
          <cell r="Q574">
            <v>2558.1794999999993</v>
          </cell>
          <cell r="R574">
            <v>3069.8153999999995</v>
          </cell>
          <cell r="S574">
            <v>3683.778479999999</v>
          </cell>
          <cell r="T574">
            <v>4380.2815175999986</v>
          </cell>
          <cell r="U574">
            <v>5210.0472639599984</v>
          </cell>
          <cell r="V574">
            <v>6198.8225760179976</v>
          </cell>
        </row>
        <row r="575">
          <cell r="B575" t="str">
            <v>ED Difference</v>
          </cell>
          <cell r="G575">
            <v>0</v>
          </cell>
          <cell r="H575">
            <v>0</v>
          </cell>
          <cell r="I575">
            <v>0</v>
          </cell>
          <cell r="J575">
            <v>366.80500000000001</v>
          </cell>
          <cell r="K575">
            <v>495.25699999999966</v>
          </cell>
          <cell r="L575">
            <v>433.18999999999977</v>
          </cell>
          <cell r="M575">
            <v>404.54100000000011</v>
          </cell>
          <cell r="N575">
            <v>571.72000000000253</v>
          </cell>
          <cell r="O575">
            <v>616.70799999999963</v>
          </cell>
          <cell r="P575">
            <v>751.01800000000196</v>
          </cell>
          <cell r="Q575">
            <v>1324.8</v>
          </cell>
          <cell r="R575">
            <v>936.87400000000002</v>
          </cell>
          <cell r="S575">
            <v>393.50099999999998</v>
          </cell>
          <cell r="T575">
            <v>628.80265094008064</v>
          </cell>
          <cell r="U575">
            <v>711.1623537951964</v>
          </cell>
          <cell r="V575">
            <v>826.55879595005536</v>
          </cell>
          <cell r="W575">
            <v>0</v>
          </cell>
          <cell r="X575">
            <v>0</v>
          </cell>
          <cell r="Y575">
            <v>0</v>
          </cell>
          <cell r="Z575">
            <v>0</v>
          </cell>
          <cell r="AA575">
            <v>0</v>
          </cell>
          <cell r="AB575">
            <v>0</v>
          </cell>
        </row>
        <row r="576">
          <cell r="B576" t="str">
            <v xml:space="preserve">Precision Engg </v>
          </cell>
          <cell r="G576">
            <v>-4.5</v>
          </cell>
          <cell r="H576">
            <v>2.6</v>
          </cell>
          <cell r="I576">
            <v>1</v>
          </cell>
          <cell r="J576">
            <v>-76.400000000000006</v>
          </cell>
          <cell r="K576">
            <v>-75.3</v>
          </cell>
          <cell r="L576">
            <v>-127.5</v>
          </cell>
          <cell r="M576">
            <v>-71.3</v>
          </cell>
          <cell r="N576">
            <v>-109.19999999999999</v>
          </cell>
          <cell r="O576">
            <v>-173.3</v>
          </cell>
          <cell r="P576">
            <v>-294.8</v>
          </cell>
          <cell r="Q576">
            <v>-383.24</v>
          </cell>
          <cell r="R576">
            <v>-479.05</v>
          </cell>
          <cell r="S576">
            <v>-574.86</v>
          </cell>
          <cell r="T576">
            <v>-574.86</v>
          </cell>
          <cell r="U576">
            <v>-574.86</v>
          </cell>
          <cell r="V576">
            <v>-574.86</v>
          </cell>
          <cell r="W576">
            <v>-574.86</v>
          </cell>
          <cell r="X576">
            <v>-574.86</v>
          </cell>
          <cell r="Y576">
            <v>-574.86</v>
          </cell>
          <cell r="Z576">
            <v>-574.86</v>
          </cell>
          <cell r="AA576">
            <v>-574.86</v>
          </cell>
          <cell r="AB576">
            <v>-574.86</v>
          </cell>
        </row>
        <row r="577">
          <cell r="B577" t="str">
            <v>PED Revenues</v>
          </cell>
          <cell r="H577">
            <v>-1.5777777777777779</v>
          </cell>
          <cell r="I577">
            <v>-0.61538461538461542</v>
          </cell>
          <cell r="J577">
            <v>-77.400000000000006</v>
          </cell>
          <cell r="K577">
            <v>-1.4397905759162444E-2</v>
          </cell>
          <cell r="L577">
            <v>372.69599999999997</v>
          </cell>
          <cell r="M577">
            <v>510.43400000000003</v>
          </cell>
          <cell r="N577">
            <v>713.32399999999996</v>
          </cell>
          <cell r="O577">
            <v>562.49299999999994</v>
          </cell>
          <cell r="P577">
            <v>1000.1010000000001</v>
          </cell>
          <cell r="Q577">
            <v>1320.7957666666666</v>
          </cell>
          <cell r="R577">
            <v>1924.537819733333</v>
          </cell>
          <cell r="S577">
            <v>2342.2193836800006</v>
          </cell>
          <cell r="T577">
            <v>2482.7525467008008</v>
          </cell>
          <cell r="U577">
            <v>2855.1654287059209</v>
          </cell>
          <cell r="V577">
            <v>3369.0952058729863</v>
          </cell>
          <cell r="W577">
            <v>3874.459486753934</v>
          </cell>
          <cell r="X577">
            <v>4455.6284097670241</v>
          </cell>
          <cell r="Y577">
            <v>5123.9726712320771</v>
          </cell>
          <cell r="Z577">
            <v>5892.5685719168878</v>
          </cell>
          <cell r="AA577">
            <v>6776.4538577044204</v>
          </cell>
          <cell r="AB577">
            <v>7792.9219363600832</v>
          </cell>
          <cell r="AC577">
            <v>8961.8602268140949</v>
          </cell>
          <cell r="AD577">
            <v>10306.139260836208</v>
          </cell>
          <cell r="AE577">
            <v>11336.75318691983</v>
          </cell>
          <cell r="AF577">
            <v>12470.428505611813</v>
          </cell>
          <cell r="AG577">
            <v>13717.471356172995</v>
          </cell>
          <cell r="AH577">
            <v>15089.218491790296</v>
          </cell>
          <cell r="AI577">
            <v>16598.140340969327</v>
          </cell>
          <cell r="AJ577">
            <v>18257.95437506626</v>
          </cell>
          <cell r="AK577">
            <v>20083.749812572889</v>
          </cell>
          <cell r="AL577">
            <v>22092.124793830179</v>
          </cell>
          <cell r="AM577">
            <v>24301.337273213197</v>
          </cell>
          <cell r="AN577">
            <v>26731.471000534519</v>
          </cell>
          <cell r="BI577">
            <v>1252.9531575000001</v>
          </cell>
          <cell r="BJ577">
            <v>1378.2484732500002</v>
          </cell>
        </row>
        <row r="578">
          <cell r="B578" t="str">
            <v>Growth in revenues</v>
          </cell>
          <cell r="G578">
            <v>5.6</v>
          </cell>
          <cell r="H578">
            <v>92.7</v>
          </cell>
          <cell r="I578">
            <v>4.3</v>
          </cell>
          <cell r="J578">
            <v>7.9</v>
          </cell>
          <cell r="K578">
            <v>6.6</v>
          </cell>
          <cell r="L578">
            <v>12</v>
          </cell>
          <cell r="M578">
            <v>0.36957198360057553</v>
          </cell>
          <cell r="N578">
            <v>0.39748527723466687</v>
          </cell>
          <cell r="O578">
            <v>-0.2114480937133757</v>
          </cell>
          <cell r="P578">
            <v>0.77797945929993828</v>
          </cell>
          <cell r="Q578">
            <v>0.32066237976631018</v>
          </cell>
          <cell r="R578">
            <v>0.45710477600208321</v>
          </cell>
          <cell r="S578">
            <v>0.21702954323056245</v>
          </cell>
          <cell r="T578">
            <v>0.06</v>
          </cell>
          <cell r="U578">
            <v>0.15</v>
          </cell>
          <cell r="V578">
            <v>0.18</v>
          </cell>
          <cell r="W578">
            <v>0.15</v>
          </cell>
          <cell r="X578">
            <v>0.15</v>
          </cell>
          <cell r="Y578">
            <v>0.15</v>
          </cell>
          <cell r="Z578">
            <v>0.15</v>
          </cell>
          <cell r="AA578">
            <v>0.15</v>
          </cell>
          <cell r="AB578">
            <v>0.15</v>
          </cell>
          <cell r="AC578">
            <v>0.15</v>
          </cell>
          <cell r="AD578">
            <v>0.15</v>
          </cell>
          <cell r="AE578">
            <v>0.1</v>
          </cell>
          <cell r="AF578">
            <v>0.1</v>
          </cell>
          <cell r="AG578">
            <v>0.1</v>
          </cell>
          <cell r="AH578">
            <v>0.1</v>
          </cell>
          <cell r="AI578">
            <v>0.1</v>
          </cell>
          <cell r="AJ578">
            <v>0.1</v>
          </cell>
          <cell r="AK578">
            <v>0.1</v>
          </cell>
          <cell r="AL578">
            <v>0.1</v>
          </cell>
          <cell r="AM578">
            <v>0.1</v>
          </cell>
          <cell r="AN578">
            <v>0.1</v>
          </cell>
          <cell r="BI578">
            <v>0.1</v>
          </cell>
          <cell r="BJ578">
            <v>0.1</v>
          </cell>
        </row>
        <row r="579">
          <cell r="B579" t="str">
            <v>PED EBIT</v>
          </cell>
          <cell r="D579">
            <v>0</v>
          </cell>
          <cell r="E579">
            <v>0</v>
          </cell>
          <cell r="F579">
            <v>0</v>
          </cell>
          <cell r="G579">
            <v>1.0999999999999996</v>
          </cell>
          <cell r="H579">
            <v>95.3</v>
          </cell>
          <cell r="I579">
            <v>5.3</v>
          </cell>
          <cell r="J579">
            <v>-68.5</v>
          </cell>
          <cell r="K579">
            <v>-68.7</v>
          </cell>
          <cell r="L579">
            <v>0</v>
          </cell>
          <cell r="M579">
            <v>5.1043400000000005</v>
          </cell>
          <cell r="N579">
            <v>0</v>
          </cell>
          <cell r="O579">
            <v>-165</v>
          </cell>
          <cell r="P579">
            <v>-50.005050000000011</v>
          </cell>
          <cell r="Q579">
            <v>66.039788333333334</v>
          </cell>
          <cell r="R579">
            <v>96.22689098666666</v>
          </cell>
          <cell r="S579">
            <v>117.11096918400004</v>
          </cell>
          <cell r="T579">
            <v>124.13762733504005</v>
          </cell>
          <cell r="U579">
            <v>142.75827143529605</v>
          </cell>
          <cell r="V579">
            <v>168.45476029364931</v>
          </cell>
          <cell r="W579">
            <v>213.09527177146637</v>
          </cell>
          <cell r="X579">
            <v>267.33770458602146</v>
          </cell>
          <cell r="Y579">
            <v>333.05822363008502</v>
          </cell>
          <cell r="Z579">
            <v>412.47980003418218</v>
          </cell>
          <cell r="AA579">
            <v>508.23403932783162</v>
          </cell>
          <cell r="AB579">
            <v>623.4337549088068</v>
          </cell>
          <cell r="AC579">
            <v>761.75811927919824</v>
          </cell>
          <cell r="AD579">
            <v>927.55253347525888</v>
          </cell>
          <cell r="AE579">
            <v>1076.9915527573842</v>
          </cell>
          <cell r="AF579">
            <v>1247.0428505611817</v>
          </cell>
          <cell r="AG579">
            <v>1371.7471356173</v>
          </cell>
          <cell r="AH579">
            <v>1508.92184917903</v>
          </cell>
          <cell r="AI579">
            <v>1659.8140340969333</v>
          </cell>
          <cell r="AJ579">
            <v>1825.7954375066265</v>
          </cell>
          <cell r="AK579">
            <v>2008.3749812572896</v>
          </cell>
          <cell r="AL579">
            <v>2209.2124793830185</v>
          </cell>
          <cell r="AM579">
            <v>2430.1337273213207</v>
          </cell>
          <cell r="AN579">
            <v>2673.147100053453</v>
          </cell>
          <cell r="BI579">
            <v>18.7942973625</v>
          </cell>
          <cell r="BJ579">
            <v>20.673727098750003</v>
          </cell>
        </row>
        <row r="580">
          <cell r="B580" t="str">
            <v>PED EBIT margin</v>
          </cell>
          <cell r="H580">
            <v>0</v>
          </cell>
          <cell r="I580">
            <v>0</v>
          </cell>
          <cell r="J580">
            <v>0</v>
          </cell>
          <cell r="K580">
            <v>0</v>
          </cell>
          <cell r="L580">
            <v>0</v>
          </cell>
          <cell r="M580">
            <v>0.01</v>
          </cell>
          <cell r="N580">
            <v>0</v>
          </cell>
          <cell r="O580">
            <v>-0.29333698374913114</v>
          </cell>
          <cell r="P580">
            <v>-0.05</v>
          </cell>
          <cell r="Q580">
            <v>0.05</v>
          </cell>
          <cell r="R580">
            <v>0.05</v>
          </cell>
          <cell r="S580">
            <v>0.05</v>
          </cell>
          <cell r="T580">
            <v>0.05</v>
          </cell>
          <cell r="U580">
            <v>0.05</v>
          </cell>
          <cell r="V580">
            <v>0.05</v>
          </cell>
          <cell r="W580">
            <v>5.5E-2</v>
          </cell>
          <cell r="X580">
            <v>0.06</v>
          </cell>
          <cell r="Y580">
            <v>6.5000000000000002E-2</v>
          </cell>
          <cell r="Z580">
            <v>7.0000000000000007E-2</v>
          </cell>
          <cell r="AA580">
            <v>7.5000000000000011E-2</v>
          </cell>
          <cell r="AB580">
            <v>8.0000000000000016E-2</v>
          </cell>
          <cell r="AC580">
            <v>8.500000000000002E-2</v>
          </cell>
          <cell r="AD580">
            <v>9.0000000000000024E-2</v>
          </cell>
          <cell r="AE580">
            <v>9.5000000000000029E-2</v>
          </cell>
          <cell r="AF580">
            <v>0.10000000000000003</v>
          </cell>
          <cell r="AG580">
            <v>0.10000000000000003</v>
          </cell>
          <cell r="AH580">
            <v>0.10000000000000003</v>
          </cell>
          <cell r="AI580">
            <v>0.10000000000000003</v>
          </cell>
          <cell r="AJ580">
            <v>0.10000000000000003</v>
          </cell>
          <cell r="AK580">
            <v>0.10000000000000003</v>
          </cell>
          <cell r="AL580">
            <v>0.10000000000000003</v>
          </cell>
          <cell r="AM580">
            <v>0.10000000000000003</v>
          </cell>
          <cell r="AN580">
            <v>0.10000000000000003</v>
          </cell>
          <cell r="BI580">
            <v>1.4999999999999999E-2</v>
          </cell>
          <cell r="BJ580">
            <v>1.4999999999999999E-2</v>
          </cell>
        </row>
        <row r="581">
          <cell r="B581" t="str">
            <v>EBIT Growth rate</v>
          </cell>
          <cell r="D581">
            <v>0</v>
          </cell>
          <cell r="E581">
            <v>0</v>
          </cell>
          <cell r="F581">
            <v>2039.1</v>
          </cell>
          <cell r="G581">
            <v>1.0999999999999996</v>
          </cell>
          <cell r="H581">
            <v>95.3</v>
          </cell>
          <cell r="I581">
            <v>5.3</v>
          </cell>
          <cell r="J581">
            <v>-68.5</v>
          </cell>
          <cell r="K581">
            <v>-68.7</v>
          </cell>
          <cell r="L581">
            <v>-115.5</v>
          </cell>
          <cell r="M581">
            <v>-69.899999999999991</v>
          </cell>
          <cell r="N581">
            <v>-102.6</v>
          </cell>
          <cell r="O581">
            <v>-137.80000000000001</v>
          </cell>
          <cell r="P581">
            <v>99.399999999999977</v>
          </cell>
          <cell r="Q581">
            <v>-383.24</v>
          </cell>
          <cell r="R581">
            <v>0.45710477600208321</v>
          </cell>
          <cell r="S581">
            <v>0.21702954323056223</v>
          </cell>
          <cell r="T581">
            <v>6.0000000000000053E-2</v>
          </cell>
          <cell r="U581">
            <v>0.14999999999999991</v>
          </cell>
          <cell r="V581">
            <v>0.17999999999999972</v>
          </cell>
          <cell r="W581">
            <v>0.2649999999999999</v>
          </cell>
          <cell r="X581">
            <v>0.25454545454545463</v>
          </cell>
          <cell r="Y581">
            <v>0.24583333333333313</v>
          </cell>
          <cell r="Z581">
            <v>0.23846153846153828</v>
          </cell>
          <cell r="AA581">
            <v>0.23214285714285721</v>
          </cell>
          <cell r="AB581">
            <v>0.22666666666666679</v>
          </cell>
          <cell r="AC581">
            <v>0.22187499999999982</v>
          </cell>
          <cell r="AD581">
            <v>0.2176470588235293</v>
          </cell>
          <cell r="AE581">
            <v>0.16111111111111143</v>
          </cell>
          <cell r="AF581">
            <v>0.15789473684210531</v>
          </cell>
          <cell r="AG581">
            <v>0.10000000000000009</v>
          </cell>
          <cell r="AH581">
            <v>9.9999999999999867E-2</v>
          </cell>
          <cell r="AI581">
            <v>0.10000000000000009</v>
          </cell>
          <cell r="AJ581">
            <v>9.9999999999999867E-2</v>
          </cell>
          <cell r="AK581">
            <v>0.10000000000000031</v>
          </cell>
          <cell r="AL581">
            <v>9.9999999999999867E-2</v>
          </cell>
          <cell r="AM581">
            <v>0.10000000000000009</v>
          </cell>
          <cell r="AN581">
            <v>0.10000000000000009</v>
          </cell>
          <cell r="BI581" t="e">
            <v>#DIV/0!</v>
          </cell>
          <cell r="BJ581">
            <v>0.1</v>
          </cell>
        </row>
        <row r="582">
          <cell r="B582" t="str">
            <v>% of Total EBIT</v>
          </cell>
          <cell r="M582">
            <v>2.4984520320841747E-3</v>
          </cell>
          <cell r="O582">
            <v>-4.927138079311992E-2</v>
          </cell>
          <cell r="P582">
            <v>-8.6599178083615197E-3</v>
          </cell>
          <cell r="Q582">
            <v>8.3802562779580706E-3</v>
          </cell>
          <cell r="R582">
            <v>1.0064130020949573E-2</v>
          </cell>
          <cell r="S582">
            <v>1.1915409249256072E-2</v>
          </cell>
          <cell r="T582">
            <v>1.0974738611387456E-2</v>
          </cell>
          <cell r="U582">
            <v>1.0697542117326701E-2</v>
          </cell>
          <cell r="V582">
            <v>1.0517248898542128E-2</v>
          </cell>
          <cell r="W582">
            <v>1.0531448929559201E-2</v>
          </cell>
          <cell r="X582">
            <v>1.1159291688435904E-2</v>
          </cell>
          <cell r="Y582">
            <v>1.1756334419856601E-2</v>
          </cell>
          <cell r="Z582">
            <v>1.2470656028233577E-2</v>
          </cell>
          <cell r="AA582">
            <v>1.3170357338901836E-2</v>
          </cell>
          <cell r="AB582">
            <v>1.4305271002798022E-2</v>
          </cell>
          <cell r="AC582">
            <v>1.5404247145120739E-2</v>
          </cell>
          <cell r="AD582">
            <v>1.6849718577157103E-2</v>
          </cell>
          <cell r="AE582">
            <v>1.764894222291314E-2</v>
          </cell>
          <cell r="AF582">
            <v>1.870646443662986E-2</v>
          </cell>
          <cell r="AG582">
            <v>1.8854026629603393E-2</v>
          </cell>
          <cell r="AH582">
            <v>1.9187736150147076E-2</v>
          </cell>
          <cell r="AI582">
            <v>1.9526964378270891E-2</v>
          </cell>
          <cell r="AJ582">
            <v>1.98717918387891E-2</v>
          </cell>
          <cell r="AK582">
            <v>2.0222299826655681E-2</v>
          </cell>
          <cell r="AL582">
            <v>2.057857039932939E-2</v>
          </cell>
          <cell r="AM582">
            <v>2.0940686368428323E-2</v>
          </cell>
          <cell r="AN582">
            <v>2.1308731290650688E-2</v>
          </cell>
          <cell r="BI582">
            <v>1.6365996940837472E-3</v>
          </cell>
          <cell r="BJ582">
            <v>1.5023980896708433E-3</v>
          </cell>
        </row>
        <row r="583">
          <cell r="B583" t="str">
            <v>Segment Assets</v>
          </cell>
          <cell r="G583">
            <v>458.8</v>
          </cell>
          <cell r="H583">
            <v>550.4</v>
          </cell>
          <cell r="I583">
            <v>449.8</v>
          </cell>
          <cell r="J583">
            <v>468.1</v>
          </cell>
          <cell r="K583">
            <v>307.2</v>
          </cell>
          <cell r="L583">
            <v>331.8</v>
          </cell>
          <cell r="M583">
            <v>680.9</v>
          </cell>
          <cell r="N583">
            <v>259</v>
          </cell>
          <cell r="O583">
            <v>212.4</v>
          </cell>
          <cell r="P583">
            <v>11251.1</v>
          </cell>
        </row>
        <row r="584">
          <cell r="B584" t="str">
            <v>Eyewear</v>
          </cell>
          <cell r="H584">
            <v>0</v>
          </cell>
          <cell r="I584">
            <v>0</v>
          </cell>
          <cell r="J584">
            <v>102.4</v>
          </cell>
          <cell r="K584">
            <v>154.69999999999999</v>
          </cell>
          <cell r="L584">
            <v>314.3</v>
          </cell>
          <cell r="M584">
            <v>469.4</v>
          </cell>
          <cell r="N584">
            <v>677.8</v>
          </cell>
          <cell r="O584">
            <v>873.8</v>
          </cell>
          <cell r="P584">
            <v>1384.9</v>
          </cell>
        </row>
        <row r="585">
          <cell r="B585" t="str">
            <v>Eyewear Revenues</v>
          </cell>
          <cell r="H585">
            <v>0</v>
          </cell>
          <cell r="I585">
            <v>5.9</v>
          </cell>
          <cell r="J585">
            <v>0</v>
          </cell>
          <cell r="K585">
            <v>0</v>
          </cell>
          <cell r="L585">
            <v>252.70400000000001</v>
          </cell>
          <cell r="M585">
            <v>405.26600000000002</v>
          </cell>
          <cell r="N585">
            <v>648.476</v>
          </cell>
          <cell r="O585">
            <v>953.60699999999997</v>
          </cell>
          <cell r="P585">
            <v>1437.107</v>
          </cell>
          <cell r="Q585">
            <v>1964.0462333333335</v>
          </cell>
          <cell r="R585">
            <v>2210.462180266667</v>
          </cell>
          <cell r="S585">
            <v>2652.5546163199997</v>
          </cell>
          <cell r="T585">
            <v>3317.5879522688006</v>
          </cell>
          <cell r="U585">
            <v>4115.6142189638122</v>
          </cell>
          <cell r="V585">
            <v>5021.6825185541529</v>
          </cell>
          <cell r="W585">
            <v>5774.9348963372759</v>
          </cell>
          <cell r="X585">
            <v>6641.1751307878667</v>
          </cell>
          <cell r="Y585">
            <v>7438.1161464824118</v>
          </cell>
          <cell r="Z585">
            <v>8330.6900840603012</v>
          </cell>
          <cell r="AA585">
            <v>9330.3728941475383</v>
          </cell>
          <cell r="AB585">
            <v>10450.017641445243</v>
          </cell>
          <cell r="AC585">
            <v>11704.019758418674</v>
          </cell>
          <cell r="AD585">
            <v>13108.502129428916</v>
          </cell>
          <cell r="AE585">
            <v>14419.352342371809</v>
          </cell>
          <cell r="AF585">
            <v>15861.287576608991</v>
          </cell>
          <cell r="AG585">
            <v>17447.416334269892</v>
          </cell>
          <cell r="AH585">
            <v>19192.157967696883</v>
          </cell>
          <cell r="AI585">
            <v>21111.373764466574</v>
          </cell>
          <cell r="AJ585">
            <v>23222.511140913233</v>
          </cell>
          <cell r="AK585">
            <v>25544.76225500456</v>
          </cell>
          <cell r="AL585">
            <v>28099.238480505017</v>
          </cell>
          <cell r="AM585">
            <v>30909.162328555522</v>
          </cell>
          <cell r="AN585">
            <v>34000.078561411079</v>
          </cell>
          <cell r="AO585">
            <v>0.23707198666049978</v>
          </cell>
          <cell r="BI585">
            <v>4478.1428911543917</v>
          </cell>
          <cell r="BJ585">
            <v>5373.7714693852695</v>
          </cell>
        </row>
        <row r="586">
          <cell r="B586" t="str">
            <v>Growth in revenues</v>
          </cell>
          <cell r="H586">
            <v>0</v>
          </cell>
          <cell r="I586">
            <v>0</v>
          </cell>
          <cell r="J586">
            <v>4.4000000000000004</v>
          </cell>
          <cell r="K586">
            <v>9.9</v>
          </cell>
          <cell r="L586">
            <v>11.799999999999999</v>
          </cell>
          <cell r="M586">
            <v>0.60371818412055211</v>
          </cell>
          <cell r="N586">
            <v>0.600124362764209</v>
          </cell>
          <cell r="O586">
            <v>0.47053553254091129</v>
          </cell>
          <cell r="P586">
            <v>0.50702228486158352</v>
          </cell>
          <cell r="Q586">
            <v>0.3666666666666667</v>
          </cell>
          <cell r="R586">
            <v>0.12546341463414645</v>
          </cell>
          <cell r="S586">
            <v>0.19999999999999973</v>
          </cell>
          <cell r="T586">
            <v>0.25071428571428611</v>
          </cell>
          <cell r="U586">
            <v>0.24054411764705885</v>
          </cell>
          <cell r="V586">
            <v>0.22015384615384614</v>
          </cell>
          <cell r="W586">
            <v>0.15</v>
          </cell>
          <cell r="X586">
            <v>0.15</v>
          </cell>
          <cell r="Y586">
            <v>0.12</v>
          </cell>
          <cell r="Z586">
            <v>0.12</v>
          </cell>
          <cell r="AA586">
            <v>0.12</v>
          </cell>
          <cell r="AB586">
            <v>0.12</v>
          </cell>
          <cell r="AC586">
            <v>0.12</v>
          </cell>
          <cell r="AD586">
            <v>0.12</v>
          </cell>
          <cell r="AE586">
            <v>0.1</v>
          </cell>
          <cell r="AF586">
            <v>0.1</v>
          </cell>
          <cell r="AG586">
            <v>0.1</v>
          </cell>
          <cell r="AH586">
            <v>0.1</v>
          </cell>
          <cell r="AI586">
            <v>0.1</v>
          </cell>
          <cell r="AJ586">
            <v>0.1</v>
          </cell>
          <cell r="AK586">
            <v>0.1</v>
          </cell>
          <cell r="AL586">
            <v>0.1</v>
          </cell>
          <cell r="AM586">
            <v>0.1</v>
          </cell>
          <cell r="AN586">
            <v>0.1</v>
          </cell>
          <cell r="BI586">
            <v>0.2</v>
          </cell>
          <cell r="BJ586">
            <v>0.2</v>
          </cell>
        </row>
        <row r="587">
          <cell r="B587" t="str">
            <v>Eyewear  EBIT</v>
          </cell>
          <cell r="L587">
            <v>-5.0540799999999999</v>
          </cell>
          <cell r="M587">
            <v>-12.15798</v>
          </cell>
          <cell r="N587">
            <v>-241.1</v>
          </cell>
          <cell r="O587">
            <v>-223.89999999999998</v>
          </cell>
          <cell r="P587">
            <v>-133.42694999999998</v>
          </cell>
          <cell r="Q587">
            <v>-110.88978833333334</v>
          </cell>
          <cell r="R587">
            <v>-127.53089098666666</v>
          </cell>
          <cell r="S587">
            <v>-79.186969184000048</v>
          </cell>
          <cell r="T587">
            <v>-33.175879522688007</v>
          </cell>
          <cell r="U587">
            <v>41.156142189638125</v>
          </cell>
          <cell r="V587">
            <v>100.43365037108306</v>
          </cell>
          <cell r="W587">
            <v>173.24804689011827</v>
          </cell>
          <cell r="X587">
            <v>332.05875653939336</v>
          </cell>
          <cell r="Y587">
            <v>520.66813025376882</v>
          </cell>
          <cell r="Z587">
            <v>749.76210756542719</v>
          </cell>
          <cell r="AA587">
            <v>1026.3410183562294</v>
          </cell>
          <cell r="AB587">
            <v>1149.5019405589769</v>
          </cell>
          <cell r="AC587">
            <v>1521.5225685944276</v>
          </cell>
          <cell r="AD587">
            <v>1704.1052768257591</v>
          </cell>
          <cell r="AE587">
            <v>1874.5158045083351</v>
          </cell>
          <cell r="AF587">
            <v>2061.9673849591691</v>
          </cell>
          <cell r="AG587">
            <v>2268.1641234550862</v>
          </cell>
          <cell r="AH587">
            <v>2494.9805358005947</v>
          </cell>
          <cell r="AI587">
            <v>2744.4785893806547</v>
          </cell>
          <cell r="AJ587">
            <v>3018.9264483187203</v>
          </cell>
          <cell r="AK587">
            <v>3320.8190931505928</v>
          </cell>
          <cell r="AL587">
            <v>3652.9010024656523</v>
          </cell>
          <cell r="AM587">
            <v>4018.1911027122178</v>
          </cell>
          <cell r="AN587">
            <v>4420.0102129834404</v>
          </cell>
          <cell r="BI587">
            <v>223.90714455771959</v>
          </cell>
          <cell r="BJ587">
            <v>376.16400285696892</v>
          </cell>
        </row>
        <row r="588">
          <cell r="B588" t="str">
            <v>Eyewear EBIT margin</v>
          </cell>
          <cell r="L588">
            <v>-0.02</v>
          </cell>
          <cell r="M588">
            <v>-0.03</v>
          </cell>
          <cell r="N588">
            <v>-0.37179479271399402</v>
          </cell>
          <cell r="O588">
            <v>-0.23479273956671876</v>
          </cell>
          <cell r="P588">
            <v>-9.2844130604053818E-2</v>
          </cell>
          <cell r="Q588">
            <v>-5.6459866601578812E-2</v>
          </cell>
          <cell r="R588">
            <v>-5.7694219844684931E-2</v>
          </cell>
          <cell r="S588">
            <v>-2.98530965948062E-2</v>
          </cell>
          <cell r="T588">
            <v>-0.01</v>
          </cell>
          <cell r="U588">
            <v>0.01</v>
          </cell>
          <cell r="V588">
            <v>0.02</v>
          </cell>
          <cell r="W588">
            <v>0.03</v>
          </cell>
          <cell r="X588">
            <v>0.05</v>
          </cell>
          <cell r="Y588">
            <v>7.0000000000000007E-2</v>
          </cell>
          <cell r="Z588">
            <v>9.0000000000000011E-2</v>
          </cell>
          <cell r="AA588">
            <v>0.11000000000000001</v>
          </cell>
          <cell r="AB588">
            <v>0.11000000000000001</v>
          </cell>
          <cell r="AC588">
            <v>0.13</v>
          </cell>
          <cell r="AD588">
            <v>0.13</v>
          </cell>
          <cell r="AE588">
            <v>0.13</v>
          </cell>
          <cell r="AF588">
            <v>0.13</v>
          </cell>
          <cell r="AG588">
            <v>0.13</v>
          </cell>
          <cell r="AH588">
            <v>0.13</v>
          </cell>
          <cell r="AI588">
            <v>0.13</v>
          </cell>
          <cell r="AJ588">
            <v>0.13</v>
          </cell>
          <cell r="AK588">
            <v>0.13</v>
          </cell>
          <cell r="AL588">
            <v>0.13</v>
          </cell>
          <cell r="AM588">
            <v>0.13</v>
          </cell>
          <cell r="AN588">
            <v>0.13</v>
          </cell>
          <cell r="BI588">
            <v>0.05</v>
          </cell>
          <cell r="BJ588">
            <v>7.0000000000000007E-2</v>
          </cell>
        </row>
        <row r="589">
          <cell r="A589" t="str">
            <v>Total</v>
          </cell>
          <cell r="B589" t="str">
            <v>EBIT Growth rate</v>
          </cell>
          <cell r="M589">
            <v>1.4055772761808281</v>
          </cell>
          <cell r="N589">
            <v>18.8305968590177</v>
          </cell>
          <cell r="O589">
            <v>-7.133969307341359E-2</v>
          </cell>
          <cell r="P589">
            <v>-0.40407793657882984</v>
          </cell>
          <cell r="Q589">
            <v>-0.16891011648446308</v>
          </cell>
          <cell r="R589">
            <v>0.15006884676621768</v>
          </cell>
          <cell r="S589">
            <v>-0.3790761707116197</v>
          </cell>
          <cell r="T589">
            <v>-0.58104370119785709</v>
          </cell>
          <cell r="U589">
            <v>-2.2405441176470591</v>
          </cell>
          <cell r="V589">
            <v>1.4403076923076923</v>
          </cell>
          <cell r="W589">
            <v>0.72499999999999987</v>
          </cell>
          <cell r="X589">
            <v>0.91666666666666674</v>
          </cell>
          <cell r="Y589">
            <v>0.56800000000000006</v>
          </cell>
          <cell r="Z589">
            <v>0.44000000000000017</v>
          </cell>
          <cell r="AA589">
            <v>0.36888888888888904</v>
          </cell>
          <cell r="AB589">
            <v>0.12000000000000011</v>
          </cell>
          <cell r="AC589">
            <v>0.32363636363636372</v>
          </cell>
          <cell r="AD589">
            <v>0.12000000000000011</v>
          </cell>
          <cell r="AE589">
            <v>0.10000000000000009</v>
          </cell>
          <cell r="AF589">
            <v>0.10000000000000031</v>
          </cell>
          <cell r="AG589">
            <v>0.10000000000000009</v>
          </cell>
          <cell r="AH589">
            <v>9.9999999999999867E-2</v>
          </cell>
          <cell r="AI589">
            <v>0.10000000000000031</v>
          </cell>
          <cell r="AJ589">
            <v>0.10000000000000009</v>
          </cell>
          <cell r="AK589">
            <v>0.10000000000000009</v>
          </cell>
          <cell r="AL589">
            <v>0.10000000000000009</v>
          </cell>
          <cell r="AM589">
            <v>0.10000000000000009</v>
          </cell>
          <cell r="AN589">
            <v>0.10000000000000031</v>
          </cell>
          <cell r="BI589" t="e">
            <v>#DIV/0!</v>
          </cell>
          <cell r="BJ589">
            <v>0.68</v>
          </cell>
        </row>
        <row r="590">
          <cell r="B590" t="str">
            <v>% of Total EBIT</v>
          </cell>
          <cell r="D590">
            <v>0</v>
          </cell>
          <cell r="E590">
            <v>0</v>
          </cell>
          <cell r="F590">
            <v>2039.1</v>
          </cell>
          <cell r="G590">
            <v>7247.7999999999993</v>
          </cell>
          <cell r="H590">
            <v>7359.4</v>
          </cell>
          <cell r="I590">
            <v>8948.9</v>
          </cell>
          <cell r="J590">
            <v>10967.2</v>
          </cell>
          <cell r="K590">
            <v>14401.9</v>
          </cell>
          <cell r="L590">
            <v>20902.400000000001</v>
          </cell>
          <cell r="M590">
            <v>-5.9510396715420112E-3</v>
          </cell>
          <cell r="N590">
            <v>-8.2667581004628829E-2</v>
          </cell>
          <cell r="O590">
            <v>-6.6859770664118481E-2</v>
          </cell>
          <cell r="P590">
            <v>-2.3106994601952435E-2</v>
          </cell>
          <cell r="Q590">
            <v>-1.4071590298735184E-2</v>
          </cell>
          <cell r="R590">
            <v>-1.3338137140429916E-2</v>
          </cell>
          <cell r="S590">
            <v>-8.0568468659253396E-3</v>
          </cell>
          <cell r="T590">
            <v>-2.9330076124437876E-3</v>
          </cell>
          <cell r="U590">
            <v>3.0840214022897342E-3</v>
          </cell>
          <cell r="V590">
            <v>6.2704413748862165E-3</v>
          </cell>
          <cell r="W590">
            <v>8.562146606077195E-3</v>
          </cell>
          <cell r="X590">
            <v>1.3860897502881338E-2</v>
          </cell>
          <cell r="Y590">
            <v>1.8378614388525914E-2</v>
          </cell>
          <cell r="Z590">
            <v>2.266783814789735E-2</v>
          </cell>
          <cell r="AA590">
            <v>2.6596561657305201E-2</v>
          </cell>
          <cell r="AB590">
            <v>2.637639789065277E-2</v>
          </cell>
          <cell r="AC590">
            <v>3.0768178363080975E-2</v>
          </cell>
          <cell r="AD590">
            <v>3.0956407647102113E-2</v>
          </cell>
          <cell r="AE590">
            <v>3.0718180699749523E-2</v>
          </cell>
          <cell r="AF590">
            <v>3.0930869407471872E-2</v>
          </cell>
          <cell r="AG590">
            <v>3.1174861367353243E-2</v>
          </cell>
          <cell r="AH590">
            <v>3.1726645251204375E-2</v>
          </cell>
          <cell r="AI590">
            <v>3.2287554238521067E-2</v>
          </cell>
          <cell r="AJ590">
            <v>3.2857721475923439E-2</v>
          </cell>
          <cell r="AK590">
            <v>3.3437281383446517E-2</v>
          </cell>
          <cell r="AL590">
            <v>3.4026369641916007E-2</v>
          </cell>
          <cell r="AM590">
            <v>3.4625123179149203E-2</v>
          </cell>
          <cell r="AN590">
            <v>3.5233680154942652E-2</v>
          </cell>
          <cell r="BI590">
            <v>1.949774217244719E-2</v>
          </cell>
          <cell r="BJ590">
            <v>2.7336535719745394E-2</v>
          </cell>
        </row>
        <row r="591">
          <cell r="B591" t="str">
            <v>% of EBIT</v>
          </cell>
          <cell r="D591">
            <v>0</v>
          </cell>
          <cell r="E591">
            <v>0</v>
          </cell>
          <cell r="F591">
            <v>0</v>
          </cell>
          <cell r="G591">
            <v>621.9</v>
          </cell>
          <cell r="H591">
            <v>507.4</v>
          </cell>
          <cell r="I591">
            <v>745.6</v>
          </cell>
          <cell r="J591">
            <v>955.5</v>
          </cell>
          <cell r="K591">
            <v>1342.9</v>
          </cell>
          <cell r="L591">
            <v>1728.6000000000001</v>
          </cell>
          <cell r="M591">
            <v>2043.001</v>
          </cell>
          <cell r="N591">
            <v>2916.5</v>
          </cell>
          <cell r="O591">
            <v>3348.8</v>
          </cell>
          <cell r="P591">
            <v>5511.3</v>
          </cell>
          <cell r="Q591">
            <v>8144.1652132568979</v>
          </cell>
          <cell r="R591">
            <v>9784.3392758620703</v>
          </cell>
          <cell r="S591">
            <v>11550.824858869166</v>
          </cell>
          <cell r="T591">
            <v>14071.974418053813</v>
          </cell>
          <cell r="U591">
            <v>16705.738123964802</v>
          </cell>
          <cell r="V591">
            <v>19693.769186096164</v>
          </cell>
          <cell r="W591">
            <v>22914.933363487951</v>
          </cell>
          <cell r="X591">
            <v>26665.532280719101</v>
          </cell>
          <cell r="Y591">
            <v>30914.916987724715</v>
          </cell>
          <cell r="Z591">
            <v>35407.665494102752</v>
          </cell>
          <cell r="AA591">
            <v>41092.020460537256</v>
          </cell>
          <cell r="AB591">
            <v>47698.076923016626</v>
          </cell>
          <cell r="AC591">
            <v>0.1716474093904008</v>
          </cell>
        </row>
        <row r="592">
          <cell r="B592" t="str">
            <v>Check</v>
          </cell>
          <cell r="D592">
            <v>0</v>
          </cell>
          <cell r="E592">
            <v>0</v>
          </cell>
          <cell r="F592">
            <v>0</v>
          </cell>
          <cell r="G592">
            <v>22.4</v>
          </cell>
          <cell r="H592">
            <v>103.9</v>
          </cell>
          <cell r="I592">
            <v>20.9</v>
          </cell>
          <cell r="J592">
            <v>27.3</v>
          </cell>
          <cell r="K592">
            <v>24.299999999999997</v>
          </cell>
          <cell r="L592">
            <v>0</v>
          </cell>
          <cell r="M592">
            <v>0</v>
          </cell>
          <cell r="N592">
            <v>0</v>
          </cell>
          <cell r="O592">
            <v>0</v>
          </cell>
          <cell r="P592">
            <v>0</v>
          </cell>
          <cell r="Q592">
            <v>0</v>
          </cell>
          <cell r="R592">
            <v>0</v>
          </cell>
          <cell r="S592">
            <v>0</v>
          </cell>
          <cell r="T592">
            <v>0</v>
          </cell>
          <cell r="U592">
            <v>0</v>
          </cell>
          <cell r="V592">
            <v>0</v>
          </cell>
        </row>
        <row r="593">
          <cell r="B593" t="str">
            <v>EBIT and exc items</v>
          </cell>
          <cell r="D593">
            <v>0</v>
          </cell>
          <cell r="E593">
            <v>0</v>
          </cell>
          <cell r="F593">
            <v>2039.1</v>
          </cell>
          <cell r="G593">
            <v>644.30000000000007</v>
          </cell>
          <cell r="H593">
            <v>611.29999999999995</v>
          </cell>
          <cell r="I593">
            <v>766.5</v>
          </cell>
          <cell r="J593">
            <v>982.8</v>
          </cell>
          <cell r="K593">
            <v>1367.2000000000003</v>
          </cell>
          <cell r="L593">
            <v>1760.8000000000002</v>
          </cell>
          <cell r="M593">
            <v>2060.701</v>
          </cell>
          <cell r="N593">
            <v>2969.1000000000004</v>
          </cell>
          <cell r="O593">
            <v>3467.3999999999996</v>
          </cell>
          <cell r="P593">
            <v>6072.1</v>
          </cell>
          <cell r="Q593">
            <v>8144.1652132568979</v>
          </cell>
          <cell r="R593">
            <v>9784.3392758620703</v>
          </cell>
          <cell r="S593">
            <v>11550.824858869166</v>
          </cell>
        </row>
        <row r="594">
          <cell r="A594" t="str">
            <v>Corporate</v>
          </cell>
          <cell r="B594" t="str">
            <v>Exceptional Items</v>
          </cell>
          <cell r="D594">
            <v>0</v>
          </cell>
          <cell r="E594">
            <v>0</v>
          </cell>
          <cell r="F594">
            <v>0</v>
          </cell>
          <cell r="G594">
            <v>0</v>
          </cell>
          <cell r="H594">
            <v>100</v>
          </cell>
          <cell r="I594">
            <v>250</v>
          </cell>
          <cell r="J594">
            <v>350</v>
          </cell>
          <cell r="K594">
            <v>250</v>
          </cell>
          <cell r="L594">
            <v>240</v>
          </cell>
          <cell r="M594">
            <v>-143.89200000000002</v>
          </cell>
          <cell r="N594">
            <v>435.76900000000001</v>
          </cell>
          <cell r="O594">
            <v>37.678000000000019</v>
          </cell>
          <cell r="P594">
            <v>533.47135600000001</v>
          </cell>
          <cell r="Q594">
            <v>0</v>
          </cell>
          <cell r="R594">
            <v>0</v>
          </cell>
          <cell r="S594">
            <v>0</v>
          </cell>
        </row>
        <row r="595">
          <cell r="B595" t="str">
            <v>Revenue</v>
          </cell>
          <cell r="D595">
            <v>0</v>
          </cell>
          <cell r="E595">
            <v>0</v>
          </cell>
          <cell r="F595">
            <v>2039.1</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cell r="BI595">
            <v>0</v>
          </cell>
          <cell r="BJ595">
            <v>0</v>
          </cell>
        </row>
        <row r="596">
          <cell r="B596" t="str">
            <v>Results</v>
          </cell>
          <cell r="G596">
            <v>-4.5</v>
          </cell>
          <cell r="H596">
            <v>2.6</v>
          </cell>
          <cell r="I596">
            <v>1</v>
          </cell>
          <cell r="J596">
            <v>-76.400000000000006</v>
          </cell>
          <cell r="K596">
            <v>-75.3</v>
          </cell>
          <cell r="L596">
            <v>-127.5</v>
          </cell>
          <cell r="M596">
            <v>-71.3</v>
          </cell>
          <cell r="N596">
            <v>-109.19999999999999</v>
          </cell>
          <cell r="O596">
            <v>-173.3</v>
          </cell>
          <cell r="P596">
            <v>-294.8</v>
          </cell>
          <cell r="Q596">
            <v>-374.42</v>
          </cell>
          <cell r="R596">
            <v>-482.09300000000002</v>
          </cell>
          <cell r="S596">
            <v>-565.63699999999994</v>
          </cell>
          <cell r="T596">
            <v>-622.20069999999998</v>
          </cell>
          <cell r="U596">
            <v>-684.42077000000006</v>
          </cell>
          <cell r="V596">
            <v>-752.8628470000001</v>
          </cell>
          <cell r="W596">
            <v>-828.14913170000023</v>
          </cell>
          <cell r="X596">
            <v>-910.96404487000029</v>
          </cell>
          <cell r="Y596">
            <v>-1002.0604493570004</v>
          </cell>
          <cell r="Z596">
            <v>-1102.2664942927006</v>
          </cell>
          <cell r="AA596">
            <v>-1212.4931437219707</v>
          </cell>
          <cell r="AB596">
            <v>-1333.7424580941679</v>
          </cell>
          <cell r="AC596">
            <v>-1467.1167039035847</v>
          </cell>
          <cell r="AD596">
            <v>-1613.8283742939434</v>
          </cell>
          <cell r="AE596">
            <v>-1742.934644237459</v>
          </cell>
          <cell r="AF596">
            <v>-1882.3694157764558</v>
          </cell>
          <cell r="AG596">
            <v>-2032.9589690385724</v>
          </cell>
          <cell r="AH596">
            <v>-2195.5956865616581</v>
          </cell>
          <cell r="AI596">
            <v>-2371.2433414865909</v>
          </cell>
          <cell r="AJ596">
            <v>-2560.9428088055183</v>
          </cell>
          <cell r="AK596">
            <v>-2765.81823350996</v>
          </cell>
          <cell r="AL596">
            <v>-2987.0836921907571</v>
          </cell>
          <cell r="AM596">
            <v>-3226.0503875660179</v>
          </cell>
          <cell r="AN596">
            <v>-3484.1344185712996</v>
          </cell>
          <cell r="BI596">
            <v>-300</v>
          </cell>
          <cell r="BJ596">
            <v>-300</v>
          </cell>
        </row>
        <row r="597">
          <cell r="B597" t="str">
            <v>EBIT Growth rate</v>
          </cell>
          <cell r="H597">
            <v>-1.5777777777777779</v>
          </cell>
          <cell r="I597">
            <v>-0.61538461538461542</v>
          </cell>
          <cell r="J597">
            <v>-77.400000000000006</v>
          </cell>
          <cell r="K597">
            <v>-1.4397905759162444E-2</v>
          </cell>
          <cell r="L597">
            <v>0.69322709163346619</v>
          </cell>
          <cell r="M597">
            <v>-0.44078431372549021</v>
          </cell>
          <cell r="N597">
            <v>0.53155680224403912</v>
          </cell>
          <cell r="O597">
            <v>0.58699633699633735</v>
          </cell>
          <cell r="P597">
            <v>0.70109636468551639</v>
          </cell>
          <cell r="Q597">
            <v>0.27008141112618733</v>
          </cell>
          <cell r="R597">
            <v>0.28757277923187874</v>
          </cell>
          <cell r="S597">
            <v>0.1732943643653817</v>
          </cell>
          <cell r="T597">
            <v>0.1</v>
          </cell>
          <cell r="U597">
            <v>0.1</v>
          </cell>
          <cell r="V597">
            <v>0.1</v>
          </cell>
          <cell r="W597">
            <v>0.1</v>
          </cell>
          <cell r="X597">
            <v>0.1</v>
          </cell>
          <cell r="Y597">
            <v>0.1</v>
          </cell>
          <cell r="Z597">
            <v>0.1</v>
          </cell>
          <cell r="AA597">
            <v>0.1</v>
          </cell>
          <cell r="AB597">
            <v>0.1</v>
          </cell>
          <cell r="AC597">
            <v>0.1</v>
          </cell>
          <cell r="AD597">
            <v>0.1</v>
          </cell>
          <cell r="AE597">
            <v>0.08</v>
          </cell>
          <cell r="AF597">
            <v>0.08</v>
          </cell>
          <cell r="AG597">
            <v>0.08</v>
          </cell>
          <cell r="AH597">
            <v>0.08</v>
          </cell>
          <cell r="AI597">
            <v>0.08</v>
          </cell>
          <cell r="AJ597">
            <v>0.08</v>
          </cell>
          <cell r="AK597">
            <v>0.08</v>
          </cell>
          <cell r="AL597">
            <v>0.08</v>
          </cell>
          <cell r="AM597">
            <v>0.08</v>
          </cell>
          <cell r="AN597">
            <v>0.08</v>
          </cell>
          <cell r="BI597">
            <v>0</v>
          </cell>
          <cell r="BJ597">
            <v>0</v>
          </cell>
        </row>
        <row r="598">
          <cell r="B598" t="str">
            <v>Add: Other Income</v>
          </cell>
          <cell r="G598">
            <v>5.6</v>
          </cell>
          <cell r="H598">
            <v>92.7</v>
          </cell>
          <cell r="I598">
            <v>4.3</v>
          </cell>
          <cell r="J598">
            <v>7.9</v>
          </cell>
          <cell r="K598">
            <v>6.6</v>
          </cell>
          <cell r="L598">
            <v>12</v>
          </cell>
          <cell r="M598">
            <v>1.4</v>
          </cell>
          <cell r="N598">
            <v>6.6</v>
          </cell>
          <cell r="O598">
            <v>35.5</v>
          </cell>
          <cell r="P598">
            <v>394.2</v>
          </cell>
          <cell r="Q598">
            <v>97.602000000000004</v>
          </cell>
          <cell r="R598">
            <v>155.49600000000001</v>
          </cell>
          <cell r="S598">
            <v>1133.6189999999999</v>
          </cell>
          <cell r="T598">
            <v>724.08619999999996</v>
          </cell>
          <cell r="U598">
            <v>509.09293999999994</v>
          </cell>
          <cell r="V598">
            <v>609.42312799999991</v>
          </cell>
          <cell r="W598">
            <v>670.36544079999999</v>
          </cell>
          <cell r="X598">
            <v>737.4019848800001</v>
          </cell>
          <cell r="Y598">
            <v>811.14218336800013</v>
          </cell>
          <cell r="Z598">
            <v>892.25640170480017</v>
          </cell>
          <cell r="AA598">
            <v>981.48204187528029</v>
          </cell>
          <cell r="AB598">
            <v>1079.6302460628085</v>
          </cell>
          <cell r="AC598">
            <v>1187.5932706690894</v>
          </cell>
          <cell r="AD598">
            <v>1306.3525977359984</v>
          </cell>
          <cell r="AE598">
            <v>1436.9878575095984</v>
          </cell>
          <cell r="AF598">
            <v>1580.6866432605584</v>
          </cell>
          <cell r="AG598">
            <v>1738.7553075866144</v>
          </cell>
          <cell r="AH598">
            <v>1912.6308383452761</v>
          </cell>
          <cell r="AI598">
            <v>2103.8939221798037</v>
          </cell>
          <cell r="AJ598">
            <v>2314.2833143977841</v>
          </cell>
          <cell r="AK598">
            <v>2545.7116458375626</v>
          </cell>
          <cell r="AL598">
            <v>2800.282810421319</v>
          </cell>
          <cell r="AM598">
            <v>3080.3110914634512</v>
          </cell>
          <cell r="AN598">
            <v>3388.3422006097967</v>
          </cell>
        </row>
        <row r="599">
          <cell r="B599" t="str">
            <v>EBIT and exc items</v>
          </cell>
          <cell r="D599">
            <v>0</v>
          </cell>
          <cell r="E599">
            <v>0</v>
          </cell>
          <cell r="F599">
            <v>0</v>
          </cell>
          <cell r="G599">
            <v>1.0999999999999996</v>
          </cell>
          <cell r="H599">
            <v>95.3</v>
          </cell>
          <cell r="I599">
            <v>5.3</v>
          </cell>
          <cell r="J599">
            <v>-68.5</v>
          </cell>
          <cell r="K599">
            <v>-68.7</v>
          </cell>
          <cell r="L599">
            <v>-115.5</v>
          </cell>
          <cell r="M599">
            <v>-69.899999999999991</v>
          </cell>
          <cell r="N599">
            <v>-102.6</v>
          </cell>
          <cell r="O599">
            <v>-137.80000000000001</v>
          </cell>
          <cell r="P599">
            <v>99.399999999999977</v>
          </cell>
          <cell r="Q599">
            <v>-276.81799999999998</v>
          </cell>
          <cell r="R599">
            <v>-326.59699999999998</v>
          </cell>
          <cell r="S599">
            <v>567.98199999999997</v>
          </cell>
          <cell r="T599">
            <v>101.88549999999998</v>
          </cell>
          <cell r="U599">
            <v>-175.32783000000012</v>
          </cell>
          <cell r="V599">
            <v>-143.4397190000002</v>
          </cell>
          <cell r="W599">
            <v>-157.78369090000024</v>
          </cell>
          <cell r="X599">
            <v>-173.56205999000019</v>
          </cell>
          <cell r="Y599">
            <v>-190.91826598900025</v>
          </cell>
          <cell r="Z599">
            <v>-210.01009258790043</v>
          </cell>
          <cell r="AA599">
            <v>-231.01110184669039</v>
          </cell>
          <cell r="AB599">
            <v>-254.11221203135938</v>
          </cell>
          <cell r="AC599">
            <v>-279.52343323449531</v>
          </cell>
          <cell r="AD599">
            <v>-307.47577655794498</v>
          </cell>
          <cell r="AE599">
            <v>-305.94678672786063</v>
          </cell>
          <cell r="AF599">
            <v>-301.68277251589734</v>
          </cell>
          <cell r="AG599">
            <v>-294.20366145195794</v>
          </cell>
          <cell r="AH599">
            <v>-282.96484821638205</v>
          </cell>
          <cell r="AI599">
            <v>-267.34941930678724</v>
          </cell>
          <cell r="AJ599">
            <v>-246.6594944077342</v>
          </cell>
          <cell r="AK599">
            <v>-220.10658767239738</v>
          </cell>
          <cell r="AL599">
            <v>-186.80088176943809</v>
          </cell>
          <cell r="AM599">
            <v>-145.73929610256664</v>
          </cell>
          <cell r="AN599">
            <v>-95.792217961502956</v>
          </cell>
        </row>
        <row r="600">
          <cell r="B600" t="str">
            <v>Exceptional Items</v>
          </cell>
          <cell r="D600">
            <v>0</v>
          </cell>
          <cell r="E600">
            <v>0</v>
          </cell>
          <cell r="F600">
            <v>0</v>
          </cell>
          <cell r="G600">
            <v>7800.2</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B601" t="str">
            <v>EBIT</v>
          </cell>
          <cell r="D601">
            <v>0</v>
          </cell>
          <cell r="E601">
            <v>0</v>
          </cell>
          <cell r="F601">
            <v>2039.1</v>
          </cell>
          <cell r="G601">
            <v>1.0999999999999996</v>
          </cell>
          <cell r="H601">
            <v>95.3</v>
          </cell>
          <cell r="I601">
            <v>5.3</v>
          </cell>
          <cell r="J601">
            <v>-68.5</v>
          </cell>
          <cell r="K601">
            <v>-68.7</v>
          </cell>
          <cell r="L601">
            <v>-115.5</v>
          </cell>
          <cell r="M601">
            <v>-69.899999999999991</v>
          </cell>
          <cell r="N601">
            <v>-102.6</v>
          </cell>
          <cell r="O601">
            <v>-137.80000000000001</v>
          </cell>
          <cell r="P601">
            <v>99.399999999999977</v>
          </cell>
          <cell r="Q601">
            <v>-276.81799999999998</v>
          </cell>
          <cell r="R601">
            <v>-326.59699999999998</v>
          </cell>
          <cell r="S601">
            <v>567.98199999999997</v>
          </cell>
          <cell r="T601">
            <v>101.88549999999998</v>
          </cell>
          <cell r="U601">
            <v>-175.32783000000012</v>
          </cell>
          <cell r="V601">
            <v>-143.4397190000002</v>
          </cell>
          <cell r="W601">
            <v>-157.78369090000024</v>
          </cell>
          <cell r="X601">
            <v>-173.56205999000019</v>
          </cell>
          <cell r="Y601">
            <v>-190.91826598900025</v>
          </cell>
          <cell r="Z601">
            <v>-210.01009258790043</v>
          </cell>
          <cell r="AA601">
            <v>-231.01110184669039</v>
          </cell>
          <cell r="AB601">
            <v>-254.11221203135938</v>
          </cell>
          <cell r="AC601">
            <v>-279.52343323449531</v>
          </cell>
          <cell r="AD601">
            <v>-307.47577655794498</v>
          </cell>
          <cell r="AE601">
            <v>-305.94678672786063</v>
          </cell>
          <cell r="AF601">
            <v>-301.68277251589734</v>
          </cell>
          <cell r="AG601">
            <v>-294.20366145195794</v>
          </cell>
          <cell r="AH601">
            <v>-282.96484821638205</v>
          </cell>
          <cell r="AI601">
            <v>-267.34941930678724</v>
          </cell>
          <cell r="AJ601">
            <v>-246.6594944077342</v>
          </cell>
          <cell r="AK601">
            <v>-220.10658767239738</v>
          </cell>
          <cell r="AL601">
            <v>-186.80088176943809</v>
          </cell>
          <cell r="AM601">
            <v>-145.73929610256664</v>
          </cell>
          <cell r="AN601">
            <v>-95.792217961502956</v>
          </cell>
          <cell r="BI601">
            <v>-300</v>
          </cell>
          <cell r="BJ601">
            <v>-300</v>
          </cell>
        </row>
        <row r="602">
          <cell r="B602" t="str">
            <v>Capex</v>
          </cell>
          <cell r="D602">
            <v>0</v>
          </cell>
          <cell r="E602">
            <v>0</v>
          </cell>
          <cell r="F602">
            <v>0</v>
          </cell>
          <cell r="G602">
            <v>115.6</v>
          </cell>
          <cell r="H602">
            <v>100</v>
          </cell>
          <cell r="I602">
            <v>60.800000000000004</v>
          </cell>
          <cell r="J602">
            <v>123.8</v>
          </cell>
          <cell r="K602">
            <v>301.3</v>
          </cell>
          <cell r="L602">
            <v>1012.5</v>
          </cell>
          <cell r="M602">
            <v>474.5</v>
          </cell>
          <cell r="N602">
            <v>669.09999999999991</v>
          </cell>
          <cell r="O602">
            <v>461.1</v>
          </cell>
          <cell r="P602">
            <v>646.5</v>
          </cell>
        </row>
        <row r="603">
          <cell r="B603" t="str">
            <v>Segment Assets</v>
          </cell>
          <cell r="D603">
            <v>0</v>
          </cell>
          <cell r="E603">
            <v>0</v>
          </cell>
          <cell r="F603">
            <v>0</v>
          </cell>
          <cell r="G603">
            <v>458.8</v>
          </cell>
          <cell r="H603">
            <v>550.4</v>
          </cell>
          <cell r="I603">
            <v>449.8</v>
          </cell>
          <cell r="J603">
            <v>468.1</v>
          </cell>
          <cell r="K603">
            <v>307.2</v>
          </cell>
          <cell r="L603">
            <v>331.8</v>
          </cell>
          <cell r="M603">
            <v>680.9</v>
          </cell>
          <cell r="N603">
            <v>259</v>
          </cell>
          <cell r="O603">
            <v>212.4</v>
          </cell>
          <cell r="P603">
            <v>11251.1</v>
          </cell>
        </row>
        <row r="604">
          <cell r="B604" t="str">
            <v>Segment Liabilities</v>
          </cell>
          <cell r="H604">
            <v>0</v>
          </cell>
          <cell r="I604">
            <v>0</v>
          </cell>
          <cell r="J604">
            <v>102.4</v>
          </cell>
          <cell r="K604">
            <v>154.69999999999999</v>
          </cell>
          <cell r="L604">
            <v>314.3</v>
          </cell>
          <cell r="M604">
            <v>469.4</v>
          </cell>
          <cell r="N604">
            <v>677.8</v>
          </cell>
          <cell r="O604">
            <v>873.8</v>
          </cell>
          <cell r="P604">
            <v>1384.9</v>
          </cell>
        </row>
        <row r="605">
          <cell r="B605" t="str">
            <v>Capex</v>
          </cell>
          <cell r="H605">
            <v>0</v>
          </cell>
          <cell r="I605">
            <v>5.9</v>
          </cell>
          <cell r="J605">
            <v>0</v>
          </cell>
          <cell r="K605">
            <v>0</v>
          </cell>
          <cell r="L605">
            <v>0</v>
          </cell>
          <cell r="M605">
            <v>0</v>
          </cell>
          <cell r="N605">
            <v>0</v>
          </cell>
          <cell r="O605">
            <v>0</v>
          </cell>
          <cell r="P605">
            <v>0</v>
          </cell>
        </row>
        <row r="606">
          <cell r="B606" t="str">
            <v>Depreciation &amp; other non cash expenses</v>
          </cell>
          <cell r="D606">
            <v>5938.3109999999997</v>
          </cell>
          <cell r="E606">
            <v>6107.6260000000002</v>
          </cell>
          <cell r="F606">
            <v>6293.7610000000004</v>
          </cell>
          <cell r="G606">
            <v>6079.848</v>
          </cell>
          <cell r="H606">
            <v>0</v>
          </cell>
          <cell r="I606">
            <v>0</v>
          </cell>
          <cell r="J606">
            <v>4.4000000000000004</v>
          </cell>
          <cell r="K606">
            <v>9.9</v>
          </cell>
          <cell r="L606">
            <v>11.799999999999999</v>
          </cell>
          <cell r="M606">
            <v>4.2</v>
          </cell>
          <cell r="N606">
            <v>12.2</v>
          </cell>
          <cell r="O606">
            <v>5.3</v>
          </cell>
          <cell r="P606">
            <v>6.2</v>
          </cell>
        </row>
        <row r="607">
          <cell r="B607" t="str">
            <v>Check</v>
          </cell>
          <cell r="G607">
            <v>455.75200000000041</v>
          </cell>
          <cell r="H607">
            <v>405.82699999999932</v>
          </cell>
          <cell r="I607">
            <v>351.41299999999956</v>
          </cell>
          <cell r="J607">
            <v>293.27400000000034</v>
          </cell>
          <cell r="K607">
            <v>237.54199999999946</v>
          </cell>
          <cell r="L607">
            <v>174.37999999999829</v>
          </cell>
          <cell r="M607">
            <v>243.10800000000108</v>
          </cell>
          <cell r="N607">
            <v>181.81400000000031</v>
          </cell>
          <cell r="O607">
            <v>-1864.0369999999984</v>
          </cell>
          <cell r="P607">
            <v>15.210999999999331</v>
          </cell>
        </row>
        <row r="609">
          <cell r="A609" t="str">
            <v>Total</v>
          </cell>
          <cell r="B609" t="str">
            <v>EBIT/Capital Employed</v>
          </cell>
        </row>
        <row r="610">
          <cell r="B610" t="str">
            <v>Revenue</v>
          </cell>
          <cell r="D610">
            <v>0</v>
          </cell>
          <cell r="E610">
            <v>0</v>
          </cell>
          <cell r="F610">
            <v>2039.1</v>
          </cell>
          <cell r="G610">
            <v>7247.7999999999993</v>
          </cell>
          <cell r="H610">
            <v>7359.4</v>
          </cell>
          <cell r="I610">
            <v>8948.9</v>
          </cell>
          <cell r="J610">
            <v>10967.2</v>
          </cell>
          <cell r="K610">
            <v>14401.9</v>
          </cell>
          <cell r="L610">
            <v>20902.400000000001</v>
          </cell>
          <cell r="M610">
            <v>29937.4</v>
          </cell>
          <cell r="N610">
            <v>38033.800000000003</v>
          </cell>
          <cell r="O610">
            <v>46744.2</v>
          </cell>
          <cell r="P610">
            <v>65208.951000000001</v>
          </cell>
          <cell r="Q610">
            <v>87442.644000000015</v>
          </cell>
          <cell r="R610">
            <v>100118.999</v>
          </cell>
          <cell r="S610">
            <v>107956.08100000001</v>
          </cell>
          <cell r="T610">
            <v>125131.72753707605</v>
          </cell>
          <cell r="U610">
            <v>141521.30840524539</v>
          </cell>
          <cell r="V610">
            <v>164485.20039406256</v>
          </cell>
          <cell r="W610">
            <v>192349.32283624256</v>
          </cell>
          <cell r="X610">
            <v>222099.07680986181</v>
          </cell>
          <cell r="Y610">
            <v>256300.66909610081</v>
          </cell>
          <cell r="Z610">
            <v>292730.11395397672</v>
          </cell>
          <cell r="AA610">
            <v>334408.3604652331</v>
          </cell>
          <cell r="AB610">
            <v>374303.03096381639</v>
          </cell>
          <cell r="AC610">
            <v>418980.54585475125</v>
          </cell>
          <cell r="AD610">
            <v>462497.14738890459</v>
          </cell>
          <cell r="AE610">
            <v>508057.75813585229</v>
          </cell>
          <cell r="AF610">
            <v>550251.41318562115</v>
          </cell>
          <cell r="AG610">
            <v>595997.17085500783</v>
          </cell>
          <cell r="AH610">
            <v>643821.6078720137</v>
          </cell>
          <cell r="AI610">
            <v>695510.39790550084</v>
          </cell>
          <cell r="AJ610">
            <v>751377.72558831261</v>
          </cell>
          <cell r="AK610">
            <v>811763.47379237355</v>
          </cell>
          <cell r="AL610">
            <v>877035.33882612479</v>
          </cell>
          <cell r="AM610">
            <v>947591.12093116203</v>
          </cell>
          <cell r="AN610">
            <v>1023861.204717824</v>
          </cell>
          <cell r="BI610">
            <v>116772.32986537855</v>
          </cell>
          <cell r="BJ610">
            <v>138569.91233186802</v>
          </cell>
        </row>
        <row r="611">
          <cell r="B611" t="str">
            <v>Results</v>
          </cell>
          <cell r="D611">
            <v>0</v>
          </cell>
          <cell r="E611">
            <v>0</v>
          </cell>
          <cell r="F611">
            <v>0</v>
          </cell>
          <cell r="G611">
            <v>621.9</v>
          </cell>
          <cell r="H611">
            <v>507.4</v>
          </cell>
          <cell r="I611">
            <v>745.6</v>
          </cell>
          <cell r="J611">
            <v>955.5</v>
          </cell>
          <cell r="K611">
            <v>1342.9</v>
          </cell>
          <cell r="L611">
            <v>1728.6000000000001</v>
          </cell>
          <cell r="M611">
            <v>2043.001</v>
          </cell>
          <cell r="N611">
            <v>2916.5</v>
          </cell>
          <cell r="O611">
            <v>3348.8</v>
          </cell>
          <cell r="P611">
            <v>5774.31</v>
          </cell>
          <cell r="Q611">
            <v>7880.402</v>
          </cell>
          <cell r="R611">
            <v>9561.3719999999994</v>
          </cell>
          <cell r="S611">
            <v>9828.5310000000009</v>
          </cell>
          <cell r="T611">
            <v>11311.21493920904</v>
          </cell>
          <cell r="U611">
            <v>13344.95997955193</v>
          </cell>
          <cell r="V611">
            <v>16016.998543887275</v>
          </cell>
          <cell r="W611">
            <v>20234.183652864715</v>
          </cell>
          <cell r="X611">
            <v>23956.511940901848</v>
          </cell>
          <cell r="Y611">
            <v>28330.107985661361</v>
          </cell>
          <cell r="Z611">
            <v>33076.030571312971</v>
          </cell>
          <cell r="AA611">
            <v>38589.236893872228</v>
          </cell>
          <cell r="AB611">
            <v>43580.702161243018</v>
          </cell>
          <cell r="AC611">
            <v>49451.174867736619</v>
          </cell>
          <cell r="AD611">
            <v>55048.547501127236</v>
          </cell>
          <cell r="AE611">
            <v>61023.00858343541</v>
          </cell>
          <cell r="AF611">
            <v>66663.738344873884</v>
          </cell>
          <cell r="AG611">
            <v>72756.189569790353</v>
          </cell>
          <cell r="AH611">
            <v>78639.910272450972</v>
          </cell>
          <cell r="AI611">
            <v>85001.129819437381</v>
          </cell>
          <cell r="AJ611">
            <v>91878.752168827195</v>
          </cell>
          <cell r="AK611">
            <v>99314.865196983388</v>
          </cell>
          <cell r="AL611">
            <v>107355.00263201042</v>
          </cell>
          <cell r="AM611">
            <v>116048.42766687744</v>
          </cell>
          <cell r="AN611">
            <v>125448.440059231</v>
          </cell>
          <cell r="BI611">
            <v>11483.74732712022</v>
          </cell>
          <cell r="BJ611">
            <v>13760.48548043572</v>
          </cell>
        </row>
        <row r="612">
          <cell r="B612" t="str">
            <v>Add: Other Income</v>
          </cell>
          <cell r="D612">
            <v>0</v>
          </cell>
          <cell r="E612">
            <v>0</v>
          </cell>
          <cell r="F612">
            <v>0</v>
          </cell>
          <cell r="G612">
            <v>22.4</v>
          </cell>
          <cell r="H612">
            <v>103.9</v>
          </cell>
          <cell r="I612">
            <v>20.9</v>
          </cell>
          <cell r="J612">
            <v>27.3</v>
          </cell>
          <cell r="K612">
            <v>24.299999999999997</v>
          </cell>
          <cell r="L612">
            <v>32.200000000000003</v>
          </cell>
          <cell r="M612">
            <v>17.7</v>
          </cell>
          <cell r="N612">
            <v>52.599999999999994</v>
          </cell>
          <cell r="O612">
            <v>118.60000000000001</v>
          </cell>
          <cell r="P612">
            <v>888.57499999999993</v>
          </cell>
          <cell r="Q612">
            <v>941.14</v>
          </cell>
          <cell r="R612">
            <v>1007.7089999999999</v>
          </cell>
          <cell r="S612">
            <v>1201.857</v>
          </cell>
          <cell r="T612">
            <v>724.08619999999996</v>
          </cell>
          <cell r="U612">
            <v>509.09293999999994</v>
          </cell>
          <cell r="V612">
            <v>609.42312799999991</v>
          </cell>
        </row>
        <row r="613">
          <cell r="B613" t="str">
            <v>EBIT and exc items</v>
          </cell>
          <cell r="D613">
            <v>0</v>
          </cell>
          <cell r="E613">
            <v>0</v>
          </cell>
          <cell r="F613">
            <v>2039.1</v>
          </cell>
          <cell r="G613">
            <v>644.30000000000007</v>
          </cell>
          <cell r="H613">
            <v>611.29999999999995</v>
          </cell>
          <cell r="I613">
            <v>766.5</v>
          </cell>
          <cell r="J613">
            <v>982.8</v>
          </cell>
          <cell r="K613">
            <v>1367.2000000000003</v>
          </cell>
          <cell r="L613">
            <v>1760.8000000000002</v>
          </cell>
          <cell r="M613">
            <v>2060.701</v>
          </cell>
          <cell r="N613">
            <v>2969.1000000000004</v>
          </cell>
          <cell r="O613">
            <v>3467.3999999999996</v>
          </cell>
          <cell r="P613">
            <v>6662.8850000000002</v>
          </cell>
          <cell r="Q613">
            <v>8821.5420000000013</v>
          </cell>
          <cell r="R613">
            <v>10569.081</v>
          </cell>
          <cell r="S613">
            <v>11030.388000000003</v>
          </cell>
          <cell r="T613">
            <v>12035.301139209038</v>
          </cell>
          <cell r="U613">
            <v>13854.05291955193</v>
          </cell>
          <cell r="V613">
            <v>16626.421671887274</v>
          </cell>
        </row>
        <row r="614">
          <cell r="B614" t="str">
            <v>Exceptional Items</v>
          </cell>
          <cell r="D614">
            <v>0</v>
          </cell>
          <cell r="E614">
            <v>0</v>
          </cell>
          <cell r="F614">
            <v>0</v>
          </cell>
          <cell r="G614">
            <v>0</v>
          </cell>
          <cell r="H614">
            <v>100</v>
          </cell>
          <cell r="I614">
            <v>250</v>
          </cell>
          <cell r="J614">
            <v>350</v>
          </cell>
          <cell r="K614">
            <v>250</v>
          </cell>
          <cell r="L614">
            <v>240</v>
          </cell>
          <cell r="M614">
            <v>-143.89200000000002</v>
          </cell>
          <cell r="N614">
            <v>435.76900000000001</v>
          </cell>
          <cell r="O614">
            <v>37.678000000000019</v>
          </cell>
          <cell r="P614">
            <v>533.47135600000001</v>
          </cell>
          <cell r="Q614">
            <v>28.826116000000003</v>
          </cell>
          <cell r="R614">
            <v>0</v>
          </cell>
          <cell r="S614">
            <v>0</v>
          </cell>
          <cell r="T614">
            <v>0</v>
          </cell>
          <cell r="U614">
            <v>0</v>
          </cell>
          <cell r="V614">
            <v>0</v>
          </cell>
        </row>
        <row r="615">
          <cell r="B615" t="str">
            <v>EBIT</v>
          </cell>
          <cell r="D615">
            <v>0</v>
          </cell>
          <cell r="E615">
            <v>0</v>
          </cell>
          <cell r="F615">
            <v>2039.1</v>
          </cell>
          <cell r="G615">
            <v>644.30000000000007</v>
          </cell>
          <cell r="H615">
            <v>511.3</v>
          </cell>
          <cell r="I615">
            <v>516.5</v>
          </cell>
          <cell r="J615">
            <v>632.79999999999995</v>
          </cell>
          <cell r="K615">
            <v>1117.2000000000003</v>
          </cell>
          <cell r="L615">
            <v>1520.8000000000002</v>
          </cell>
          <cell r="M615">
            <v>1916.809</v>
          </cell>
          <cell r="N615">
            <v>3404.8690000000006</v>
          </cell>
          <cell r="O615">
            <v>3505.0779999999995</v>
          </cell>
          <cell r="P615">
            <v>7196.3563560000002</v>
          </cell>
          <cell r="Q615">
            <v>8850.3681160000015</v>
          </cell>
          <cell r="R615">
            <v>10569.081</v>
          </cell>
          <cell r="S615">
            <v>11030.388000000003</v>
          </cell>
          <cell r="T615">
            <v>12035.301139209038</v>
          </cell>
          <cell r="U615">
            <v>13854.05291955193</v>
          </cell>
          <cell r="V615">
            <v>16626.421671887274</v>
          </cell>
        </row>
        <row r="616">
          <cell r="B616" t="str">
            <v>Asset Turnover</v>
          </cell>
        </row>
        <row r="617">
          <cell r="B617" t="str">
            <v>Check</v>
          </cell>
          <cell r="G617">
            <v>1.2203360168008399</v>
          </cell>
          <cell r="H617">
            <v>-2.4999999999636202E-2</v>
          </cell>
          <cell r="I617">
            <v>-2.9000000000451109E-2</v>
          </cell>
          <cell r="J617">
            <v>-4.0000000008149073E-3</v>
          </cell>
          <cell r="K617">
            <v>-5.0000000001091394E-2</v>
          </cell>
          <cell r="L617">
            <v>0</v>
          </cell>
          <cell r="M617">
            <v>5.0999999995838152E-2</v>
          </cell>
          <cell r="N617">
            <v>-4.3000000005122274E-2</v>
          </cell>
          <cell r="O617">
            <v>1.7000000007101335E-2</v>
          </cell>
          <cell r="P617">
            <v>0</v>
          </cell>
          <cell r="Q617">
            <v>1.599999998813928E-2</v>
          </cell>
          <cell r="R617">
            <v>2.6147972675971687E-12</v>
          </cell>
          <cell r="S617">
            <v>-1.0913936421275139E-11</v>
          </cell>
          <cell r="T617">
            <v>0</v>
          </cell>
          <cell r="U617">
            <v>0</v>
          </cell>
          <cell r="V617">
            <v>0</v>
          </cell>
        </row>
        <row r="618">
          <cell r="B618" t="str">
            <v>Jewellery</v>
          </cell>
          <cell r="G618">
            <v>0.65867144885302253</v>
          </cell>
          <cell r="H618">
            <v>0.54986522911051217</v>
          </cell>
          <cell r="I618">
            <v>0.3744914995179533</v>
          </cell>
          <cell r="J618">
            <v>0.44376404494382021</v>
          </cell>
          <cell r="K618">
            <v>0.44463910752702024</v>
          </cell>
          <cell r="L618">
            <v>0.4506435106218018</v>
          </cell>
          <cell r="M618">
            <v>0.46150353601902983</v>
          </cell>
          <cell r="N618">
            <v>0.3949453487571688</v>
          </cell>
          <cell r="O618">
            <v>0.36078937060217819</v>
          </cell>
          <cell r="P618">
            <v>0.36394507603720655</v>
          </cell>
        </row>
        <row r="619">
          <cell r="B619" t="str">
            <v>Others</v>
          </cell>
          <cell r="J619">
            <v>0.76897580377858799</v>
          </cell>
          <cell r="K619">
            <v>1.4096116233584801</v>
          </cell>
          <cell r="L619">
            <v>1.2497601535017591</v>
          </cell>
          <cell r="M619">
            <v>1.0938080157256742</v>
          </cell>
          <cell r="N619">
            <v>0.91819650462623004</v>
          </cell>
          <cell r="O619">
            <v>0.85429720994657354</v>
          </cell>
          <cell r="P619">
            <v>0.75964221237485652</v>
          </cell>
        </row>
        <row r="620">
          <cell r="B620" t="str">
            <v>Segment Assets</v>
          </cell>
          <cell r="D620">
            <v>0</v>
          </cell>
          <cell r="E620">
            <v>0</v>
          </cell>
          <cell r="F620">
            <v>0</v>
          </cell>
          <cell r="G620">
            <v>7800.2</v>
          </cell>
          <cell r="H620">
            <v>8443.7999999999993</v>
          </cell>
          <cell r="I620">
            <v>7710.7</v>
          </cell>
          <cell r="J620">
            <v>7908.6</v>
          </cell>
          <cell r="K620">
            <v>8841.1</v>
          </cell>
          <cell r="L620">
            <v>11841.599999999999</v>
          </cell>
          <cell r="M620">
            <v>15984.7</v>
          </cell>
          <cell r="N620">
            <v>17794</v>
          </cell>
          <cell r="O620">
            <v>18951</v>
          </cell>
          <cell r="P620">
            <v>46223.743999999999</v>
          </cell>
        </row>
        <row r="621">
          <cell r="B621" t="str">
            <v>Segment Liabilities</v>
          </cell>
          <cell r="D621">
            <v>0</v>
          </cell>
          <cell r="E621">
            <v>0</v>
          </cell>
          <cell r="F621">
            <v>0</v>
          </cell>
          <cell r="G621">
            <v>1264.5999999999999</v>
          </cell>
          <cell r="H621">
            <v>1742.6999999999998</v>
          </cell>
          <cell r="I621">
            <v>1640.9</v>
          </cell>
          <cell r="J621">
            <v>2661</v>
          </cell>
          <cell r="K621">
            <v>3598.6</v>
          </cell>
          <cell r="L621">
            <v>5922.7</v>
          </cell>
          <cell r="M621">
            <v>8801</v>
          </cell>
          <cell r="N621">
            <v>10345.699999999999</v>
          </cell>
          <cell r="O621">
            <v>12843.3</v>
          </cell>
          <cell r="P621">
            <v>26393.831000000002</v>
          </cell>
        </row>
        <row r="622">
          <cell r="B622" t="str">
            <v>Capex</v>
          </cell>
          <cell r="D622">
            <v>0</v>
          </cell>
          <cell r="E622">
            <v>0</v>
          </cell>
          <cell r="F622">
            <v>0</v>
          </cell>
          <cell r="G622">
            <v>115.6</v>
          </cell>
          <cell r="H622">
            <v>100</v>
          </cell>
          <cell r="I622">
            <v>60.800000000000004</v>
          </cell>
          <cell r="J622">
            <v>123.8</v>
          </cell>
          <cell r="K622">
            <v>301.3</v>
          </cell>
          <cell r="L622">
            <v>1012.5</v>
          </cell>
          <cell r="M622">
            <v>474.5</v>
          </cell>
          <cell r="N622">
            <v>669.09999999999991</v>
          </cell>
          <cell r="O622">
            <v>461.1</v>
          </cell>
          <cell r="P622">
            <v>509.85700000000003</v>
          </cell>
        </row>
        <row r="623">
          <cell r="B623" t="str">
            <v>Depreciation</v>
          </cell>
          <cell r="D623">
            <v>0</v>
          </cell>
          <cell r="E623">
            <v>0</v>
          </cell>
          <cell r="F623">
            <v>0</v>
          </cell>
          <cell r="G623">
            <v>283.89999999999998</v>
          </cell>
          <cell r="H623">
            <v>343.3</v>
          </cell>
          <cell r="I623">
            <v>350.40000000000003</v>
          </cell>
          <cell r="J623">
            <v>337.8</v>
          </cell>
          <cell r="K623">
            <v>297.60000000000002</v>
          </cell>
          <cell r="L623">
            <v>398.9</v>
          </cell>
          <cell r="M623">
            <v>303.7</v>
          </cell>
          <cell r="N623">
            <v>426.59999999999997</v>
          </cell>
          <cell r="O623">
            <v>600.79999999999995</v>
          </cell>
          <cell r="P623">
            <v>344.84500000000003</v>
          </cell>
        </row>
        <row r="624">
          <cell r="B624" t="str">
            <v>Others</v>
          </cell>
          <cell r="J624">
            <v>6.5959562479284056E-2</v>
          </cell>
          <cell r="K624">
            <v>0.51522771723945238</v>
          </cell>
          <cell r="L624">
            <v>0.34489926447073871</v>
          </cell>
          <cell r="M624">
            <v>0.14841105165447199</v>
          </cell>
          <cell r="N624">
            <v>8.9293582023792034E-2</v>
          </cell>
          <cell r="O624">
            <v>0.11358089835762812</v>
          </cell>
          <cell r="P624">
            <v>8.0256031511570652E-2</v>
          </cell>
        </row>
        <row r="626">
          <cell r="B626" t="str">
            <v>CE from BS</v>
          </cell>
          <cell r="D626">
            <v>5938.3109999999997</v>
          </cell>
          <cell r="E626">
            <v>6107.6260000000002</v>
          </cell>
          <cell r="F626">
            <v>6293.7610000000004</v>
          </cell>
          <cell r="G626">
            <v>6079.848</v>
          </cell>
          <cell r="H626">
            <v>6295.2730000000001</v>
          </cell>
          <cell r="I626">
            <v>5718.3869999999997</v>
          </cell>
          <cell r="J626">
            <v>4954.326</v>
          </cell>
          <cell r="K626">
            <v>5004.9580000000005</v>
          </cell>
          <cell r="L626">
            <v>5744.52</v>
          </cell>
          <cell r="M626">
            <v>6940.5919999999996</v>
          </cell>
          <cell r="N626">
            <v>7266.4860000000008</v>
          </cell>
          <cell r="O626">
            <v>7971.7369999999992</v>
          </cell>
          <cell r="P626">
            <v>10930.789000000001</v>
          </cell>
          <cell r="Q626">
            <v>14612.079000000002</v>
          </cell>
          <cell r="R626">
            <v>19648.703000000001</v>
          </cell>
          <cell r="S626">
            <v>0.19752348219704585</v>
          </cell>
        </row>
        <row r="627">
          <cell r="B627" t="str">
            <v>Check</v>
          </cell>
          <cell r="C627" t="str">
            <v>No. of stores</v>
          </cell>
          <cell r="G627">
            <v>455.75200000000041</v>
          </cell>
          <cell r="H627">
            <v>405.82699999999932</v>
          </cell>
          <cell r="I627">
            <v>351.41299999999956</v>
          </cell>
          <cell r="J627">
            <v>293.27400000000034</v>
          </cell>
          <cell r="K627">
            <v>237.54199999999946</v>
          </cell>
          <cell r="L627">
            <v>174.37999999999829</v>
          </cell>
          <cell r="M627">
            <v>243.10800000000108</v>
          </cell>
          <cell r="N627">
            <v>181.81400000000031</v>
          </cell>
          <cell r="O627">
            <v>-1864.0369999999984</v>
          </cell>
          <cell r="P627">
            <v>8899.1239999999962</v>
          </cell>
          <cell r="Q627">
            <v>-14612.079000000002</v>
          </cell>
          <cell r="R627">
            <v>-19648.703000000001</v>
          </cell>
        </row>
        <row r="629">
          <cell r="B629" t="str">
            <v>EBIT/Capital Employed</v>
          </cell>
          <cell r="G629">
            <v>136</v>
          </cell>
          <cell r="H629">
            <v>150</v>
          </cell>
          <cell r="I629">
            <v>162</v>
          </cell>
          <cell r="J629">
            <v>172</v>
          </cell>
          <cell r="K629">
            <v>180</v>
          </cell>
          <cell r="L629">
            <v>211</v>
          </cell>
          <cell r="M629">
            <v>236</v>
          </cell>
          <cell r="N629">
            <v>265</v>
          </cell>
          <cell r="O629">
            <v>291</v>
          </cell>
          <cell r="P629">
            <v>311</v>
          </cell>
          <cell r="Q629">
            <v>331</v>
          </cell>
          <cell r="R629">
            <v>351</v>
          </cell>
          <cell r="S629">
            <v>371</v>
          </cell>
        </row>
        <row r="630">
          <cell r="B630" t="str">
            <v>Watches</v>
          </cell>
          <cell r="G630">
            <v>0.10942843185149001</v>
          </cell>
          <cell r="H630">
            <v>5.6696628299507876E-2</v>
          </cell>
          <cell r="I630">
            <v>6.7905488008179776E-2</v>
          </cell>
          <cell r="J630">
            <v>0.13536406580876365</v>
          </cell>
          <cell r="K630">
            <v>0.2412646098446703</v>
          </cell>
          <cell r="L630">
            <v>0.25949554019729459</v>
          </cell>
          <cell r="M630">
            <v>0.39507229541772376</v>
          </cell>
          <cell r="N630">
            <v>0.38327448636325734</v>
          </cell>
          <cell r="O630">
            <v>0.63732440882469521</v>
          </cell>
          <cell r="P630">
            <v>0.50701901462459997</v>
          </cell>
          <cell r="Q630">
            <v>0.43009380218287097</v>
          </cell>
          <cell r="R630">
            <v>0.30101973860809705</v>
          </cell>
          <cell r="S630">
            <v>0.3248469391790651</v>
          </cell>
        </row>
        <row r="631">
          <cell r="B631" t="str">
            <v>Jewellery</v>
          </cell>
          <cell r="F631">
            <v>43</v>
          </cell>
          <cell r="G631">
            <v>9.3519397968875567E-2</v>
          </cell>
          <cell r="H631">
            <v>0.11124624989864589</v>
          </cell>
          <cell r="I631">
            <v>0.18348051021318348</v>
          </cell>
          <cell r="J631">
            <v>0.25312562016273077</v>
          </cell>
          <cell r="K631">
            <v>0.33822027716994896</v>
          </cell>
          <cell r="L631">
            <v>0.46807595072884745</v>
          </cell>
          <cell r="M631">
            <v>0.32766942645389602</v>
          </cell>
          <cell r="N631">
            <v>0.57491900246708094</v>
          </cell>
          <cell r="O631">
            <v>0.68499193114577728</v>
          </cell>
          <cell r="P631">
            <v>0.95699329333548189</v>
          </cell>
          <cell r="Q631">
            <v>1.0922674667957346</v>
          </cell>
          <cell r="R631">
            <v>0.92077489591420103</v>
          </cell>
          <cell r="S631">
            <v>0.51834457084643448</v>
          </cell>
        </row>
        <row r="632">
          <cell r="B632" t="str">
            <v>Others</v>
          </cell>
          <cell r="H632">
            <v>6</v>
          </cell>
          <cell r="I632">
            <v>9</v>
          </cell>
          <cell r="J632">
            <v>-0.27477713686418465</v>
          </cell>
          <cell r="K632">
            <v>-0.15471612757294728</v>
          </cell>
          <cell r="L632">
            <v>-0.17136329017517135</v>
          </cell>
          <cell r="M632">
            <v>-0.20311835577604537</v>
          </cell>
          <cell r="N632">
            <v>-0.26614416602273977</v>
          </cell>
          <cell r="O632">
            <v>-0.49846193283773388</v>
          </cell>
          <cell r="P632">
            <v>-0.16152273339661621</v>
          </cell>
          <cell r="Q632">
            <v>-2.621723065375894E-2</v>
          </cell>
          <cell r="R632">
            <v>-1.8519789386499438E-2</v>
          </cell>
          <cell r="S632">
            <v>1.7700610261257164E-2</v>
          </cell>
        </row>
        <row r="633">
          <cell r="B633" t="str">
            <v>Corporate</v>
          </cell>
          <cell r="G633">
            <v>2.3975588491717517E-3</v>
          </cell>
          <cell r="H633">
            <v>0.17314680232558138</v>
          </cell>
          <cell r="I633">
            <v>1.1783014673188083E-2</v>
          </cell>
          <cell r="J633">
            <v>-0.18731200437517087</v>
          </cell>
          <cell r="K633">
            <v>-0.45049180327868854</v>
          </cell>
          <cell r="L633">
            <v>-6.6</v>
          </cell>
          <cell r="M633">
            <v>-0.3304964539007092</v>
          </cell>
          <cell r="N633">
            <v>0.24498567335243554</v>
          </cell>
          <cell r="O633">
            <v>0.20834593286967043</v>
          </cell>
          <cell r="P633">
            <v>1.0074800835174634E-2</v>
          </cell>
          <cell r="Q633" t="e">
            <v>#DIV/0!</v>
          </cell>
          <cell r="R633" t="e">
            <v>#DIV/0!</v>
          </cell>
          <cell r="S633" t="e">
            <v>#DIV/0!</v>
          </cell>
        </row>
        <row r="634">
          <cell r="B634" t="str">
            <v>Overall  (All Businesses Combined)</v>
          </cell>
          <cell r="G634">
            <v>9.858314462329397E-2</v>
          </cell>
          <cell r="H634">
            <v>9.1223828923609557E-2</v>
          </cell>
          <cell r="I634">
            <v>0.12628093182641933</v>
          </cell>
          <cell r="J634">
            <v>0.18728561628172877</v>
          </cell>
          <cell r="K634">
            <v>0.26079160705770155</v>
          </cell>
          <cell r="L634">
            <v>0.29748770886482295</v>
          </cell>
          <cell r="M634">
            <v>0.28685788660439604</v>
          </cell>
          <cell r="N634">
            <v>0.39862787481707235</v>
          </cell>
          <cell r="O634">
            <v>0.56770961245640739</v>
          </cell>
          <cell r="P634">
            <v>0.33600172628089703</v>
          </cell>
          <cell r="Q634" t="e">
            <v>#DIV/0!</v>
          </cell>
          <cell r="R634" t="e">
            <v>#DIV/0!</v>
          </cell>
          <cell r="S634" t="e">
            <v>#DIV/0!</v>
          </cell>
        </row>
        <row r="635">
          <cell r="B635" t="str">
            <v>Eye +</v>
          </cell>
          <cell r="L635">
            <v>4</v>
          </cell>
          <cell r="M635">
            <v>11</v>
          </cell>
          <cell r="N635">
            <v>70</v>
          </cell>
          <cell r="O635">
            <v>82</v>
          </cell>
          <cell r="P635">
            <v>150</v>
          </cell>
          <cell r="Q635">
            <v>180</v>
          </cell>
          <cell r="R635">
            <v>240</v>
          </cell>
          <cell r="S635">
            <v>250</v>
          </cell>
        </row>
        <row r="636">
          <cell r="B636" t="str">
            <v>Asset Turnover</v>
          </cell>
          <cell r="M636">
            <v>7</v>
          </cell>
          <cell r="N636">
            <v>59</v>
          </cell>
          <cell r="O636">
            <v>12</v>
          </cell>
          <cell r="P636">
            <v>68</v>
          </cell>
          <cell r="Q636">
            <v>30</v>
          </cell>
          <cell r="R636">
            <v>60</v>
          </cell>
          <cell r="S636">
            <v>10</v>
          </cell>
        </row>
        <row r="637">
          <cell r="B637" t="str">
            <v>Watches</v>
          </cell>
          <cell r="G637">
            <v>1.2203360168008399</v>
          </cell>
          <cell r="H637">
            <v>1.5339080606789286</v>
          </cell>
          <cell r="I637">
            <v>1.2069971466291896</v>
          </cell>
          <cell r="J637">
            <v>0.90860952023284203</v>
          </cell>
          <cell r="K637">
            <v>0.72879817872096542</v>
          </cell>
          <cell r="L637">
            <v>0.66618783032931295</v>
          </cell>
          <cell r="M637">
            <v>0.56523724711147649</v>
          </cell>
          <cell r="N637">
            <v>0.59353672117049072</v>
          </cell>
          <cell r="O637">
            <v>0.47056586108022702</v>
          </cell>
          <cell r="P637">
            <v>0.55125604344713552</v>
          </cell>
        </row>
        <row r="638">
          <cell r="B638" t="str">
            <v>Jewellery</v>
          </cell>
          <cell r="G638">
            <v>0.65867144885302253</v>
          </cell>
          <cell r="H638">
            <v>0.54986522911051217</v>
          </cell>
          <cell r="I638">
            <v>0.3744914995179533</v>
          </cell>
          <cell r="J638">
            <v>0.44376404494382021</v>
          </cell>
          <cell r="K638">
            <v>0.44463910752702024</v>
          </cell>
          <cell r="L638">
            <v>0.4506435106218018</v>
          </cell>
          <cell r="M638">
            <v>0.46150353601902983</v>
          </cell>
          <cell r="N638">
            <v>0.3949453487571688</v>
          </cell>
          <cell r="O638">
            <v>0.36078937060217819</v>
          </cell>
          <cell r="P638">
            <v>0.52201677845452821</v>
          </cell>
        </row>
        <row r="639">
          <cell r="B639" t="str">
            <v>Others</v>
          </cell>
          <cell r="J639">
            <v>0.76897580377858799</v>
          </cell>
          <cell r="K639">
            <v>1.4096116233584801</v>
          </cell>
          <cell r="L639">
            <v>1.2497601535017591</v>
          </cell>
          <cell r="M639">
            <v>1.0938080157256742</v>
          </cell>
          <cell r="N639">
            <v>0.91819650462623004</v>
          </cell>
          <cell r="O639">
            <v>0.85429720994657354</v>
          </cell>
          <cell r="P639">
            <v>0.7528368526609136</v>
          </cell>
        </row>
        <row r="640">
          <cell r="B640" t="str">
            <v>Gold value</v>
          </cell>
          <cell r="D640">
            <v>579.02</v>
          </cell>
          <cell r="E640">
            <v>1090.3</v>
          </cell>
          <cell r="F640">
            <v>1341.819</v>
          </cell>
          <cell r="G640">
            <v>1588.799</v>
          </cell>
          <cell r="H640">
            <v>2422.6590000000001</v>
          </cell>
          <cell r="I640">
            <v>3343.9960000000001</v>
          </cell>
          <cell r="J640">
            <v>4083.0709999999999</v>
          </cell>
          <cell r="K640">
            <v>5690.924</v>
          </cell>
          <cell r="L640">
            <v>10357.286</v>
          </cell>
          <cell r="M640">
            <v>16947.157999999999</v>
          </cell>
          <cell r="N640">
            <v>20489.458999999999</v>
          </cell>
          <cell r="O640">
            <v>26033.677</v>
          </cell>
          <cell r="P640">
            <v>36923.949999999997</v>
          </cell>
        </row>
        <row r="641">
          <cell r="B641" t="str">
            <v>Capex/Sales</v>
          </cell>
          <cell r="H641">
            <v>475.51499999999999</v>
          </cell>
          <cell r="I641">
            <v>389.67700000000002</v>
          </cell>
          <cell r="J641">
            <v>389.38299999999998</v>
          </cell>
          <cell r="K641">
            <v>509.04300000000001</v>
          </cell>
          <cell r="L641">
            <v>930.55399999999997</v>
          </cell>
          <cell r="M641">
            <v>1215.0050000000001</v>
          </cell>
          <cell r="N641">
            <v>1696.566</v>
          </cell>
          <cell r="O641">
            <v>1869.5840000000001</v>
          </cell>
          <cell r="P641">
            <v>2857.2689999999998</v>
          </cell>
        </row>
        <row r="642">
          <cell r="B642" t="str">
            <v>Watches</v>
          </cell>
          <cell r="D642">
            <v>579.02</v>
          </cell>
          <cell r="E642">
            <v>1090.3</v>
          </cell>
          <cell r="F642">
            <v>1341.819</v>
          </cell>
          <cell r="G642">
            <v>2.4676233811690585E-2</v>
          </cell>
          <cell r="H642">
            <v>2.5069709140211303E-2</v>
          </cell>
          <cell r="I642">
            <v>1.0476555512967932E-2</v>
          </cell>
          <cell r="J642">
            <v>1.6186273589334336E-2</v>
          </cell>
          <cell r="K642">
            <v>1.2481492684635347E-2</v>
          </cell>
          <cell r="L642">
            <v>0.10131454126575418</v>
          </cell>
          <cell r="M642">
            <v>2.0847604694707037E-2</v>
          </cell>
          <cell r="N642">
            <v>2.3837613151482404E-2</v>
          </cell>
          <cell r="O642">
            <v>2.0120155265570448E-2</v>
          </cell>
          <cell r="P642">
            <v>2.1320137757436602E-2</v>
          </cell>
          <cell r="Q642" t="str">
            <v>check</v>
          </cell>
        </row>
        <row r="643">
          <cell r="B643" t="str">
            <v>Jewellery</v>
          </cell>
          <cell r="D643">
            <v>0.77843264840796533</v>
          </cell>
          <cell r="E643">
            <v>0.6680849864397681</v>
          </cell>
          <cell r="F643">
            <v>0.66115807948566585</v>
          </cell>
          <cell r="G643">
            <v>1.046103265336621E-3</v>
          </cell>
          <cell r="H643">
            <v>5.7965973973277682E-4</v>
          </cell>
          <cell r="I643">
            <v>1.3403249700190468E-3</v>
          </cell>
          <cell r="J643">
            <v>3.3146067415730338E-3</v>
          </cell>
          <cell r="K643">
            <v>4.9596145670965002E-3</v>
          </cell>
          <cell r="L643">
            <v>3.8145448906807258E-3</v>
          </cell>
          <cell r="M643">
            <v>7.6987992834194503E-3</v>
          </cell>
          <cell r="N643">
            <v>1.2002622969824978E-2</v>
          </cell>
          <cell r="O643">
            <v>2.3617071769021607E-3</v>
          </cell>
          <cell r="P643">
            <v>3.4277376620179116E-3</v>
          </cell>
        </row>
        <row r="644">
          <cell r="B644" t="str">
            <v>Others</v>
          </cell>
          <cell r="D644">
            <v>1350</v>
          </cell>
          <cell r="E644">
            <v>2494</v>
          </cell>
          <cell r="F644">
            <v>3023</v>
          </cell>
          <cell r="G644">
            <v>3501</v>
          </cell>
          <cell r="H644">
            <v>4486</v>
          </cell>
          <cell r="I644">
            <v>5786</v>
          </cell>
          <cell r="J644">
            <v>6.5959562479284056E-2</v>
          </cell>
          <cell r="K644">
            <v>0.51522771723945238</v>
          </cell>
          <cell r="L644">
            <v>0.34489926447073871</v>
          </cell>
          <cell r="M644">
            <v>0.14841105165447199</v>
          </cell>
          <cell r="N644">
            <v>8.9293582023792034E-2</v>
          </cell>
          <cell r="O644">
            <v>0.11358089835762812</v>
          </cell>
          <cell r="P644">
            <v>2.8034537881050772E-2</v>
          </cell>
        </row>
        <row r="645">
          <cell r="B645" t="str">
            <v>Growth in volume</v>
          </cell>
          <cell r="E645">
            <v>0.84740740740740739</v>
          </cell>
          <cell r="F645">
            <v>0.21210906174819577</v>
          </cell>
          <cell r="G645">
            <v>0.15812107178299706</v>
          </cell>
          <cell r="H645">
            <v>0.2813481862325049</v>
          </cell>
          <cell r="I645">
            <v>0.28979045920641999</v>
          </cell>
          <cell r="J645">
            <v>0.173349464223989</v>
          </cell>
          <cell r="K645">
            <v>0.15908086610693761</v>
          </cell>
          <cell r="L645">
            <v>0.36014741390265592</v>
          </cell>
          <cell r="M645">
            <v>0.46510324208165943</v>
          </cell>
          <cell r="N645">
            <v>-1.2562974300108443E-2</v>
          </cell>
          <cell r="O645">
            <v>1.3820718160681977E-2</v>
          </cell>
          <cell r="P645">
            <v>0.14247993374952239</v>
          </cell>
        </row>
        <row r="646">
          <cell r="B646" t="str">
            <v>Asset Turnover - Titan</v>
          </cell>
          <cell r="D646">
            <v>4289.0370370370365</v>
          </cell>
          <cell r="E646">
            <v>4371.6920609462704</v>
          </cell>
          <cell r="F646">
            <v>4438.6999669202778</v>
          </cell>
          <cell r="G646">
            <v>4538.1291059697223</v>
          </cell>
          <cell r="H646">
            <v>5400.4881854658934</v>
          </cell>
          <cell r="I646">
            <v>0.67827449965476105</v>
          </cell>
          <cell r="J646">
            <v>0.47848365252157432</v>
          </cell>
          <cell r="K646">
            <v>0.36401684505810017</v>
          </cell>
          <cell r="L646">
            <v>0.28317030580220459</v>
          </cell>
          <cell r="M646">
            <v>0.24009088148486654</v>
          </cell>
          <cell r="N646">
            <v>0.19583303327094398</v>
          </cell>
          <cell r="O646">
            <v>0.17155675107361407</v>
          </cell>
          <cell r="P646">
            <v>0.16785994609850419</v>
          </cell>
          <cell r="Q646">
            <v>0.16532530848413393</v>
          </cell>
          <cell r="R646">
            <v>0.19429786046234201</v>
          </cell>
          <cell r="S646">
            <v>0.30508367609509085</v>
          </cell>
          <cell r="T646">
            <v>0.31465754839736126</v>
          </cell>
          <cell r="U646">
            <v>0.27027162329031323</v>
          </cell>
          <cell r="V646">
            <v>0.28104142839330709</v>
          </cell>
        </row>
        <row r="647">
          <cell r="B647" t="str">
            <v>Growth in price of gold</v>
          </cell>
          <cell r="C647" t="str">
            <v>No. of stores</v>
          </cell>
          <cell r="E647">
            <v>1.9271231093479724E-2</v>
          </cell>
          <cell r="F647">
            <v>1.5327682059907755E-2</v>
          </cell>
          <cell r="G647">
            <v>2.2400509110876321E-2</v>
          </cell>
          <cell r="H647">
            <v>0.19002524153880351</v>
          </cell>
          <cell r="I647">
            <v>7.0173763720756233E-2</v>
          </cell>
          <cell r="J647">
            <v>4.0623917083674632E-2</v>
          </cell>
          <cell r="K647">
            <v>0.20249178276905755</v>
          </cell>
          <cell r="L647">
            <v>0.33806497503350519</v>
          </cell>
          <cell r="M647">
            <v>0.11681870804172956</v>
          </cell>
          <cell r="N647">
            <v>0.22440249315192107</v>
          </cell>
          <cell r="O647">
            <v>0.25326773384515144</v>
          </cell>
          <cell r="P647">
            <v>0.2414352161719604</v>
          </cell>
        </row>
        <row r="648">
          <cell r="B648" t="str">
            <v>Growth in value of gold consumption</v>
          </cell>
          <cell r="E648">
            <v>0.88300922247936176</v>
          </cell>
          <cell r="F648">
            <v>0.23068788406860508</v>
          </cell>
          <cell r="G648">
            <v>0.18406357340297008</v>
          </cell>
          <cell r="H648">
            <v>0.52483668481664458</v>
          </cell>
          <cell r="I648">
            <v>0.38029991014005682</v>
          </cell>
          <cell r="J648">
            <v>0.2210155155687985</v>
          </cell>
          <cell r="K648">
            <v>0.39378521705843461</v>
          </cell>
          <cell r="L648">
            <v>0.81996561542554436</v>
          </cell>
          <cell r="M648">
            <v>0.6362547099693876</v>
          </cell>
          <cell r="N648">
            <v>0.20902035609746483</v>
          </cell>
          <cell r="O648">
            <v>0.27058879397450175</v>
          </cell>
          <cell r="P648">
            <v>0.41831482352646532</v>
          </cell>
        </row>
        <row r="649">
          <cell r="B649" t="str">
            <v>World of Titan</v>
          </cell>
          <cell r="G649">
            <v>136</v>
          </cell>
          <cell r="H649">
            <v>150</v>
          </cell>
          <cell r="I649">
            <v>162</v>
          </cell>
          <cell r="J649">
            <v>172</v>
          </cell>
          <cell r="K649">
            <v>180</v>
          </cell>
          <cell r="L649">
            <v>211</v>
          </cell>
          <cell r="M649">
            <v>236</v>
          </cell>
          <cell r="N649">
            <v>265</v>
          </cell>
          <cell r="O649">
            <v>291</v>
          </cell>
          <cell r="P649">
            <v>311</v>
          </cell>
          <cell r="Q649">
            <v>332</v>
          </cell>
          <cell r="R649">
            <v>364</v>
          </cell>
          <cell r="S649">
            <v>401</v>
          </cell>
          <cell r="T649">
            <v>421</v>
          </cell>
          <cell r="U649">
            <v>441</v>
          </cell>
          <cell r="V649">
            <v>461</v>
          </cell>
        </row>
        <row r="650">
          <cell r="B650" t="str">
            <v>Stores Added, LHS</v>
          </cell>
          <cell r="D650">
            <v>1008.6420000000001</v>
          </cell>
          <cell r="E650">
            <v>1450.018</v>
          </cell>
          <cell r="F650">
            <v>1198.1279999999999</v>
          </cell>
          <cell r="G650">
            <v>1261.806</v>
          </cell>
          <cell r="H650">
            <v>14</v>
          </cell>
          <cell r="I650">
            <v>12</v>
          </cell>
          <cell r="J650">
            <v>10</v>
          </cell>
          <cell r="K650">
            <v>8</v>
          </cell>
          <cell r="L650">
            <v>31</v>
          </cell>
          <cell r="M650">
            <v>25</v>
          </cell>
          <cell r="N650">
            <v>29</v>
          </cell>
          <cell r="O650">
            <v>26</v>
          </cell>
          <cell r="P650">
            <v>20</v>
          </cell>
          <cell r="Q650">
            <v>21</v>
          </cell>
          <cell r="R650">
            <v>32</v>
          </cell>
          <cell r="S650">
            <v>37</v>
          </cell>
          <cell r="T650">
            <v>20</v>
          </cell>
          <cell r="U650">
            <v>20</v>
          </cell>
          <cell r="V650">
            <v>20</v>
          </cell>
        </row>
        <row r="651">
          <cell r="B651" t="str">
            <v>Tanishq Stores</v>
          </cell>
          <cell r="D651">
            <v>63.545000000000002</v>
          </cell>
          <cell r="E651">
            <v>20.797000000000001</v>
          </cell>
          <cell r="F651">
            <v>43</v>
          </cell>
          <cell r="G651">
            <v>52</v>
          </cell>
          <cell r="H651">
            <v>58</v>
          </cell>
          <cell r="I651">
            <v>67</v>
          </cell>
          <cell r="J651">
            <v>70</v>
          </cell>
          <cell r="K651">
            <v>83</v>
          </cell>
          <cell r="L651">
            <v>88</v>
          </cell>
          <cell r="M651">
            <v>106</v>
          </cell>
          <cell r="N651">
            <v>113</v>
          </cell>
          <cell r="O651">
            <v>116</v>
          </cell>
          <cell r="P651">
            <v>121</v>
          </cell>
          <cell r="Q651">
            <v>130</v>
          </cell>
          <cell r="R651">
            <v>148</v>
          </cell>
          <cell r="S651">
            <v>165</v>
          </cell>
          <cell r="T651">
            <v>195</v>
          </cell>
          <cell r="U651">
            <v>221</v>
          </cell>
          <cell r="V651">
            <v>244</v>
          </cell>
        </row>
        <row r="652">
          <cell r="B652" t="str">
            <v>Stores Added, LHS</v>
          </cell>
          <cell r="D652">
            <v>404.404</v>
          </cell>
          <cell r="E652">
            <v>370.35599999999999</v>
          </cell>
          <cell r="F652">
            <v>639.33500000000004</v>
          </cell>
          <cell r="G652">
            <v>631.87800000000004</v>
          </cell>
          <cell r="H652">
            <v>6</v>
          </cell>
          <cell r="I652">
            <v>9</v>
          </cell>
          <cell r="J652">
            <v>3</v>
          </cell>
          <cell r="K652">
            <v>13</v>
          </cell>
          <cell r="L652">
            <v>5</v>
          </cell>
          <cell r="M652">
            <v>18</v>
          </cell>
          <cell r="N652">
            <v>7</v>
          </cell>
          <cell r="O652">
            <v>3</v>
          </cell>
          <cell r="P652">
            <v>5</v>
          </cell>
          <cell r="Q652">
            <v>9</v>
          </cell>
          <cell r="R652">
            <v>18</v>
          </cell>
          <cell r="S652">
            <v>17</v>
          </cell>
          <cell r="T652">
            <v>30</v>
          </cell>
          <cell r="U652">
            <v>26</v>
          </cell>
          <cell r="V652">
            <v>23</v>
          </cell>
        </row>
        <row r="653">
          <cell r="B653" t="str">
            <v>Gold Plus Stores</v>
          </cell>
          <cell r="D653">
            <v>31.783000000000001</v>
          </cell>
          <cell r="E653">
            <v>29.260999999999999</v>
          </cell>
          <cell r="F653">
            <v>116.47799999999999</v>
          </cell>
          <cell r="G653">
            <v>120.777</v>
          </cell>
          <cell r="H653">
            <v>116.95399999999999</v>
          </cell>
          <cell r="I653">
            <v>57.58</v>
          </cell>
          <cell r="J653">
            <v>168.74299999999999</v>
          </cell>
          <cell r="K653">
            <v>136.864</v>
          </cell>
          <cell r="L653">
            <v>10</v>
          </cell>
          <cell r="M653">
            <v>22</v>
          </cell>
          <cell r="N653">
            <v>30</v>
          </cell>
          <cell r="O653">
            <v>29</v>
          </cell>
          <cell r="P653">
            <v>29</v>
          </cell>
          <cell r="Q653">
            <v>32</v>
          </cell>
          <cell r="R653">
            <v>31</v>
          </cell>
          <cell r="S653">
            <v>33</v>
          </cell>
          <cell r="T653">
            <v>38</v>
          </cell>
          <cell r="U653">
            <v>42</v>
          </cell>
          <cell r="V653">
            <v>42</v>
          </cell>
        </row>
        <row r="654">
          <cell r="B654" t="str">
            <v>Stores Added, LHS</v>
          </cell>
          <cell r="H654">
            <v>65.286000000000001</v>
          </cell>
          <cell r="I654">
            <v>72.453999999999994</v>
          </cell>
          <cell r="J654">
            <v>55.008000000000003</v>
          </cell>
          <cell r="K654">
            <v>66.763000000000005</v>
          </cell>
          <cell r="L654">
            <v>10</v>
          </cell>
          <cell r="M654">
            <v>12</v>
          </cell>
          <cell r="N654">
            <v>8</v>
          </cell>
          <cell r="O654">
            <v>-1</v>
          </cell>
          <cell r="P654">
            <v>0</v>
          </cell>
          <cell r="Q654">
            <v>3</v>
          </cell>
          <cell r="R654">
            <v>-1</v>
          </cell>
          <cell r="S654">
            <v>2</v>
          </cell>
          <cell r="T654">
            <v>5</v>
          </cell>
          <cell r="U654">
            <v>4</v>
          </cell>
          <cell r="V654">
            <v>0</v>
          </cell>
        </row>
        <row r="655">
          <cell r="B655" t="str">
            <v>Eye +</v>
          </cell>
          <cell r="H655">
            <v>41.863999999999997</v>
          </cell>
          <cell r="I655">
            <v>46.494</v>
          </cell>
          <cell r="J655">
            <v>66.977999999999994</v>
          </cell>
          <cell r="K655">
            <v>48.540999999999997</v>
          </cell>
          <cell r="L655">
            <v>4</v>
          </cell>
          <cell r="M655">
            <v>11</v>
          </cell>
          <cell r="N655">
            <v>70</v>
          </cell>
          <cell r="O655">
            <v>82</v>
          </cell>
          <cell r="P655">
            <v>150</v>
          </cell>
          <cell r="Q655">
            <v>205</v>
          </cell>
          <cell r="R655">
            <v>224</v>
          </cell>
          <cell r="S655">
            <v>280</v>
          </cell>
          <cell r="T655">
            <v>340</v>
          </cell>
          <cell r="U655">
            <v>390</v>
          </cell>
          <cell r="V655">
            <v>440</v>
          </cell>
        </row>
        <row r="656">
          <cell r="B656" t="str">
            <v>Stores Added, LHS</v>
          </cell>
          <cell r="D656">
            <v>499.73200000000003</v>
          </cell>
          <cell r="E656">
            <v>420.41400000000004</v>
          </cell>
          <cell r="F656">
            <v>774.452</v>
          </cell>
          <cell r="G656">
            <v>767.61000000000013</v>
          </cell>
          <cell r="H656">
            <v>262.608</v>
          </cell>
          <cell r="I656">
            <v>198.505</v>
          </cell>
          <cell r="J656">
            <v>341.28999999999996</v>
          </cell>
          <cell r="K656">
            <v>315.30400000000003</v>
          </cell>
          <cell r="L656">
            <v>530.62</v>
          </cell>
          <cell r="M656">
            <v>7</v>
          </cell>
          <cell r="N656">
            <v>59</v>
          </cell>
          <cell r="O656">
            <v>12</v>
          </cell>
          <cell r="P656">
            <v>68</v>
          </cell>
          <cell r="Q656">
            <v>55</v>
          </cell>
          <cell r="R656">
            <v>19</v>
          </cell>
          <cell r="S656">
            <v>56</v>
          </cell>
          <cell r="T656">
            <v>60</v>
          </cell>
          <cell r="U656">
            <v>50</v>
          </cell>
          <cell r="V656">
            <v>50</v>
          </cell>
        </row>
        <row r="657">
          <cell r="B657" t="str">
            <v>Helios</v>
          </cell>
          <cell r="D657">
            <v>0.12258645017082999</v>
          </cell>
          <cell r="E657">
            <v>8.9998490798688602E-2</v>
          </cell>
          <cell r="F657">
            <v>0.15678664034296394</v>
          </cell>
          <cell r="G657">
            <v>0.16729554238160282</v>
          </cell>
          <cell r="H657">
            <v>5.7842891510217355E-2</v>
          </cell>
          <cell r="I657">
            <v>3.7122952047517685E-2</v>
          </cell>
          <cell r="J657">
            <v>5.6581492419134412E-2</v>
          </cell>
          <cell r="K657">
            <v>4.5577453078079713E-2</v>
          </cell>
          <cell r="L657">
            <v>6.2709091364624145E-2</v>
          </cell>
          <cell r="M657">
            <v>5.5961796937711368E-2</v>
          </cell>
          <cell r="N657">
            <v>3.7858205796824439E-2</v>
          </cell>
          <cell r="O657">
            <v>2</v>
          </cell>
          <cell r="P657">
            <v>6</v>
          </cell>
          <cell r="Q657">
            <v>25</v>
          </cell>
          <cell r="R657">
            <v>46</v>
          </cell>
          <cell r="S657">
            <v>49</v>
          </cell>
          <cell r="T657">
            <v>59</v>
          </cell>
          <cell r="U657">
            <v>69</v>
          </cell>
          <cell r="V657">
            <v>79</v>
          </cell>
        </row>
        <row r="659">
          <cell r="B659" t="str">
            <v>Analysis of RM</v>
          </cell>
          <cell r="D659">
            <v>2087.3940000000002</v>
          </cell>
          <cell r="E659">
            <v>2960.732</v>
          </cell>
          <cell r="F659">
            <v>3314.3989999999999</v>
          </cell>
          <cell r="G659">
            <v>3618.2150000000001</v>
          </cell>
          <cell r="H659">
            <v>4559.6110000000008</v>
          </cell>
          <cell r="I659">
            <v>5666.5940000000001</v>
          </cell>
          <cell r="J659">
            <v>6992.5739999999996</v>
          </cell>
          <cell r="K659">
            <v>8820.4580000000005</v>
          </cell>
          <cell r="L659">
            <v>14546.003000000001</v>
          </cell>
          <cell r="M659">
            <v>21392.370999999999</v>
          </cell>
          <cell r="N659">
            <v>25208.170999999998</v>
          </cell>
          <cell r="O659">
            <v>30874.404999999999</v>
          </cell>
          <cell r="P659">
            <v>43711.857999999993</v>
          </cell>
          <cell r="Q659">
            <v>61211.358288505871</v>
          </cell>
          <cell r="R659">
            <v>71865.641622526397</v>
          </cell>
          <cell r="S659">
            <v>83843.659267321855</v>
          </cell>
        </row>
        <row r="660">
          <cell r="B660" t="str">
            <v>Gold value</v>
          </cell>
          <cell r="D660">
            <v>579.02</v>
          </cell>
          <cell r="E660">
            <v>1090.3</v>
          </cell>
          <cell r="F660">
            <v>1341.819</v>
          </cell>
          <cell r="G660">
            <v>1588.799</v>
          </cell>
          <cell r="H660">
            <v>2422.6590000000001</v>
          </cell>
          <cell r="I660">
            <v>3343.9960000000001</v>
          </cell>
          <cell r="J660">
            <v>4083.0709999999999</v>
          </cell>
          <cell r="K660">
            <v>5690.924</v>
          </cell>
          <cell r="L660">
            <v>10357.286</v>
          </cell>
          <cell r="M660">
            <v>16947.157999999999</v>
          </cell>
          <cell r="N660">
            <v>20489.458999999999</v>
          </cell>
          <cell r="O660">
            <v>26033.677</v>
          </cell>
          <cell r="P660">
            <v>36660.874000000003</v>
          </cell>
          <cell r="Q660">
            <v>52197.587</v>
          </cell>
          <cell r="R660">
            <v>58707.500999999997</v>
          </cell>
          <cell r="S660">
            <v>55600.741999999998</v>
          </cell>
        </row>
        <row r="661">
          <cell r="B661" t="str">
            <v>Precious and semiprecious stones</v>
          </cell>
          <cell r="G661">
            <v>0.4992131444475289</v>
          </cell>
          <cell r="H661">
            <v>475.51499999999999</v>
          </cell>
          <cell r="I661">
            <v>389.67700000000002</v>
          </cell>
          <cell r="J661">
            <v>389.38299999999998</v>
          </cell>
          <cell r="K661">
            <v>509.04300000000001</v>
          </cell>
          <cell r="L661">
            <v>930.55399999999997</v>
          </cell>
          <cell r="M661">
            <v>1215.0050000000001</v>
          </cell>
          <cell r="N661">
            <v>1696.566</v>
          </cell>
          <cell r="O661">
            <v>1869.5840000000001</v>
          </cell>
          <cell r="P661">
            <v>2857.2689999999998</v>
          </cell>
          <cell r="Q661">
            <v>2441.02</v>
          </cell>
          <cell r="R661">
            <v>2800.5590000000002</v>
          </cell>
          <cell r="S661">
            <v>2311.1019999999999</v>
          </cell>
        </row>
        <row r="662">
          <cell r="B662" t="str">
            <v>Total</v>
          </cell>
          <cell r="D662">
            <v>579.02</v>
          </cell>
          <cell r="E662">
            <v>1090.3</v>
          </cell>
          <cell r="F662">
            <v>1341.819</v>
          </cell>
          <cell r="G662">
            <v>1588.799</v>
          </cell>
          <cell r="H662">
            <v>2898.174</v>
          </cell>
          <cell r="I662">
            <v>3733.6730000000002</v>
          </cell>
          <cell r="J662">
            <v>4472.4539999999997</v>
          </cell>
          <cell r="K662">
            <v>6199.9669999999996</v>
          </cell>
          <cell r="L662">
            <v>11287.84</v>
          </cell>
          <cell r="M662">
            <v>18162.163</v>
          </cell>
          <cell r="N662">
            <v>22186.024999999998</v>
          </cell>
          <cell r="O662">
            <v>27903.260999999999</v>
          </cell>
          <cell r="P662">
            <v>39518.143000000004</v>
          </cell>
          <cell r="Q662">
            <v>54638.606999999996</v>
          </cell>
          <cell r="R662">
            <v>61508.06</v>
          </cell>
          <cell r="S662">
            <v>57911.843999999997</v>
          </cell>
          <cell r="T662" t="str">
            <v>lever</v>
          </cell>
          <cell r="BI662" t="str">
            <v>check</v>
          </cell>
        </row>
        <row r="663">
          <cell r="B663" t="str">
            <v>As a % of inhouse jeweller sales</v>
          </cell>
          <cell r="D663">
            <v>0.77843264840796533</v>
          </cell>
          <cell r="E663">
            <v>0.6680849864397681</v>
          </cell>
          <cell r="F663">
            <v>0.66115807948566585</v>
          </cell>
          <cell r="G663">
            <v>0.59740762229134992</v>
          </cell>
          <cell r="H663">
            <v>0.84275163698602651</v>
          </cell>
          <cell r="I663">
            <v>0.88099549411800238</v>
          </cell>
          <cell r="J663">
            <v>0.84151301174066184</v>
          </cell>
          <cell r="K663">
            <v>0.78522778566105633</v>
          </cell>
          <cell r="L663">
            <v>0.87482372300121491</v>
          </cell>
          <cell r="M663">
            <v>0.89682860214651294</v>
          </cell>
          <cell r="N663">
            <v>0.80491009114346657</v>
          </cell>
          <cell r="O663">
            <v>0.79781184357086976</v>
          </cell>
          <cell r="P663">
            <v>0.79574507277855522</v>
          </cell>
          <cell r="Q663" t="e">
            <v>#DIV/0!</v>
          </cell>
          <cell r="R663" t="e">
            <v>#DIV/0!</v>
          </cell>
          <cell r="S663" t="e">
            <v>#DIV/0!</v>
          </cell>
        </row>
        <row r="664">
          <cell r="B664" t="str">
            <v>Gold volume (in kg)</v>
          </cell>
          <cell r="D664">
            <v>1350</v>
          </cell>
          <cell r="E664">
            <v>2494</v>
          </cell>
          <cell r="F664">
            <v>3023</v>
          </cell>
          <cell r="G664">
            <v>3501</v>
          </cell>
          <cell r="H664">
            <v>4486</v>
          </cell>
          <cell r="I664">
            <v>5786</v>
          </cell>
          <cell r="J664">
            <v>6789</v>
          </cell>
          <cell r="K664">
            <v>7869</v>
          </cell>
          <cell r="L664">
            <v>10703</v>
          </cell>
          <cell r="M664">
            <v>15681</v>
          </cell>
          <cell r="N664">
            <v>15484</v>
          </cell>
          <cell r="O664">
            <v>15698</v>
          </cell>
          <cell r="P664">
            <v>17934.650000000001</v>
          </cell>
          <cell r="Q664">
            <v>2380</v>
          </cell>
          <cell r="R664">
            <v>2000</v>
          </cell>
          <cell r="S664">
            <v>2000</v>
          </cell>
        </row>
        <row r="665">
          <cell r="B665" t="str">
            <v>Growth in volume</v>
          </cell>
          <cell r="E665">
            <v>0.84740740740740739</v>
          </cell>
          <cell r="F665">
            <v>0.21210906174819577</v>
          </cell>
          <cell r="G665">
            <v>0.15812107178299706</v>
          </cell>
          <cell r="H665">
            <v>0.2813481862325049</v>
          </cell>
          <cell r="I665">
            <v>0.28979045920641999</v>
          </cell>
          <cell r="J665">
            <v>0.173349464223989</v>
          </cell>
          <cell r="K665">
            <v>0.15908086610693761</v>
          </cell>
          <cell r="L665">
            <v>0.36014741390265592</v>
          </cell>
          <cell r="M665">
            <v>0.46510324208165943</v>
          </cell>
          <cell r="N665">
            <v>-1.2562974300108443E-2</v>
          </cell>
          <cell r="O665">
            <v>1.3820718160681977E-2</v>
          </cell>
          <cell r="P665">
            <v>0.14247993374952239</v>
          </cell>
          <cell r="Q665">
            <v>2380</v>
          </cell>
          <cell r="R665">
            <v>2000</v>
          </cell>
          <cell r="S665">
            <v>2000</v>
          </cell>
        </row>
        <row r="666">
          <cell r="B666" t="str">
            <v>Avg. price of gold (per 10 grams)</v>
          </cell>
          <cell r="D666">
            <v>4289.0370370370365</v>
          </cell>
          <cell r="E666">
            <v>4371.6920609462704</v>
          </cell>
          <cell r="F666">
            <v>4438.6999669202778</v>
          </cell>
          <cell r="G666">
            <v>4538.1291059697223</v>
          </cell>
          <cell r="H666">
            <v>5400.4881854658934</v>
          </cell>
          <cell r="I666">
            <v>5779.4607673695127</v>
          </cell>
          <cell r="J666">
            <v>6014.245102371483</v>
          </cell>
          <cell r="K666">
            <v>7232.080315160757</v>
          </cell>
          <cell r="L666">
            <v>9676.9933663458833</v>
          </cell>
          <cell r="M666">
            <v>10807.447229130796</v>
          </cell>
          <cell r="N666">
            <v>13232.665331955566</v>
          </cell>
          <cell r="O666">
            <v>16584.072493311251</v>
          </cell>
          <cell r="P666">
            <v>20441.365736158779</v>
          </cell>
          <cell r="Q666">
            <v>5.1999999999999998E-2</v>
          </cell>
          <cell r="R666">
            <v>5.2999999999999999E-2</v>
          </cell>
          <cell r="S666">
            <v>5.3999999999999999E-2</v>
          </cell>
        </row>
        <row r="667">
          <cell r="B667" t="str">
            <v>Growth in price of gold</v>
          </cell>
          <cell r="E667">
            <v>1.9271231093479724E-2</v>
          </cell>
          <cell r="F667">
            <v>1.5327682059907755E-2</v>
          </cell>
          <cell r="G667">
            <v>2.2400509110876321E-2</v>
          </cell>
          <cell r="H667">
            <v>0.19002524153880351</v>
          </cell>
          <cell r="I667">
            <v>7.0173763720756233E-2</v>
          </cell>
          <cell r="J667">
            <v>4.0623917083674632E-2</v>
          </cell>
          <cell r="K667">
            <v>0.20249178276905755</v>
          </cell>
          <cell r="L667">
            <v>0.33806497503350519</v>
          </cell>
          <cell r="M667">
            <v>0.11681870804172956</v>
          </cell>
          <cell r="N667">
            <v>0.22440249315192107</v>
          </cell>
          <cell r="O667">
            <v>0.25326773384515144</v>
          </cell>
          <cell r="P667">
            <v>0.23259023043967431</v>
          </cell>
        </row>
        <row r="668">
          <cell r="B668" t="str">
            <v>Growth in value of gold consumption</v>
          </cell>
          <cell r="E668">
            <v>0.88300922247936176</v>
          </cell>
          <cell r="F668">
            <v>0.23068788406860508</v>
          </cell>
          <cell r="G668">
            <v>0.18406357340297008</v>
          </cell>
          <cell r="H668">
            <v>0.52483668481664458</v>
          </cell>
          <cell r="I668">
            <v>0.38029991014005682</v>
          </cell>
          <cell r="J668">
            <v>0.2210155155687985</v>
          </cell>
          <cell r="K668">
            <v>0.39378521705843461</v>
          </cell>
          <cell r="L668">
            <v>0.81996561542554436</v>
          </cell>
          <cell r="M668">
            <v>0.6362547099693876</v>
          </cell>
          <cell r="N668">
            <v>0.20902035609746483</v>
          </cell>
          <cell r="O668">
            <v>0.27058879397450175</v>
          </cell>
          <cell r="P668">
            <v>0.40820960481302748</v>
          </cell>
        </row>
        <row r="669">
          <cell r="A669" t="str">
            <v>Balance Sheet Schedules</v>
          </cell>
          <cell r="G669" t="str">
            <v>.</v>
          </cell>
        </row>
        <row r="670">
          <cell r="A670" t="str">
            <v>Share capital</v>
          </cell>
          <cell r="B670" t="str">
            <v>Components</v>
          </cell>
          <cell r="D670">
            <v>1008.6420000000001</v>
          </cell>
          <cell r="E670">
            <v>1450.018</v>
          </cell>
          <cell r="F670">
            <v>1198.1279999999999</v>
          </cell>
          <cell r="G670">
            <v>1261.806</v>
          </cell>
          <cell r="H670">
            <v>1398.829</v>
          </cell>
          <cell r="I670">
            <v>1734.4159999999999</v>
          </cell>
          <cell r="J670">
            <v>2178.83</v>
          </cell>
          <cell r="K670">
            <v>2305.1869999999999</v>
          </cell>
          <cell r="L670">
            <v>2727.5430000000001</v>
          </cell>
          <cell r="M670">
            <v>2661.67</v>
          </cell>
          <cell r="N670">
            <v>2608.9690000000001</v>
          </cell>
          <cell r="O670">
            <v>2624.529</v>
          </cell>
          <cell r="P670">
            <v>3453.3090000000002</v>
          </cell>
          <cell r="Q670">
            <v>6131.6580000000004</v>
          </cell>
          <cell r="R670">
            <v>5366.098</v>
          </cell>
          <cell r="S670">
            <v>7071.0739999999996</v>
          </cell>
        </row>
        <row r="671">
          <cell r="B671" t="str">
            <v>Sundry charges</v>
          </cell>
          <cell r="D671">
            <v>63.545000000000002</v>
          </cell>
          <cell r="E671">
            <v>20.797000000000001</v>
          </cell>
          <cell r="F671">
            <v>18.638999999999999</v>
          </cell>
          <cell r="G671">
            <v>14.955</v>
          </cell>
          <cell r="H671">
            <v>38.503999999999998</v>
          </cell>
          <cell r="I671">
            <v>21.977</v>
          </cell>
          <cell r="J671">
            <v>50.561</v>
          </cell>
          <cell r="K671">
            <v>63.136000000000003</v>
          </cell>
          <cell r="L671">
            <v>92.465999999999994</v>
          </cell>
          <cell r="M671">
            <v>117.04</v>
          </cell>
          <cell r="N671">
            <v>137.274</v>
          </cell>
          <cell r="O671">
            <v>117.759</v>
          </cell>
          <cell r="P671">
            <v>176.90199999999999</v>
          </cell>
          <cell r="Q671">
            <v>248.327</v>
          </cell>
          <cell r="R671">
            <v>269.28399999999999</v>
          </cell>
          <cell r="S671">
            <v>291.53199999999998</v>
          </cell>
          <cell r="T671">
            <v>887.8</v>
          </cell>
          <cell r="U671">
            <v>887.8</v>
          </cell>
          <cell r="V671">
            <v>887.8</v>
          </cell>
        </row>
        <row r="672">
          <cell r="B672" t="str">
            <v>Other materials</v>
          </cell>
          <cell r="D672">
            <v>404.404</v>
          </cell>
          <cell r="E672">
            <v>370.35599999999999</v>
          </cell>
          <cell r="F672">
            <v>639.33500000000004</v>
          </cell>
          <cell r="G672">
            <v>631.87800000000004</v>
          </cell>
          <cell r="H672">
            <v>0</v>
          </cell>
          <cell r="I672">
            <v>0</v>
          </cell>
          <cell r="J672">
            <v>0</v>
          </cell>
          <cell r="K672">
            <v>0</v>
          </cell>
          <cell r="L672">
            <v>0</v>
          </cell>
          <cell r="M672">
            <v>0</v>
          </cell>
          <cell r="N672">
            <v>0</v>
          </cell>
          <cell r="O672">
            <v>0</v>
          </cell>
          <cell r="P672">
            <v>0</v>
          </cell>
          <cell r="Q672">
            <v>0</v>
          </cell>
          <cell r="R672">
            <v>0</v>
          </cell>
          <cell r="S672">
            <v>0</v>
          </cell>
        </row>
        <row r="673">
          <cell r="B673" t="str">
            <v>Others</v>
          </cell>
          <cell r="D673">
            <v>31.783000000000001</v>
          </cell>
          <cell r="E673">
            <v>29.260999999999999</v>
          </cell>
          <cell r="F673">
            <v>116.47799999999999</v>
          </cell>
          <cell r="G673">
            <v>120.777</v>
          </cell>
          <cell r="H673">
            <v>116.95399999999999</v>
          </cell>
          <cell r="I673">
            <v>57.58</v>
          </cell>
          <cell r="J673">
            <v>168.74299999999999</v>
          </cell>
          <cell r="K673">
            <v>136.864</v>
          </cell>
          <cell r="L673">
            <v>231.834</v>
          </cell>
          <cell r="M673">
            <v>183.61699999999999</v>
          </cell>
          <cell r="N673">
            <v>73.343999999999994</v>
          </cell>
          <cell r="O673">
            <v>62.426000000000002</v>
          </cell>
          <cell r="P673">
            <v>101.307</v>
          </cell>
          <cell r="Q673">
            <v>153.19399999999999</v>
          </cell>
          <cell r="R673">
            <v>142.53899999999999</v>
          </cell>
          <cell r="S673">
            <v>80.480999999999995</v>
          </cell>
          <cell r="T673">
            <v>887.8</v>
          </cell>
          <cell r="U673">
            <v>887.8</v>
          </cell>
          <cell r="V673">
            <v>887.8</v>
          </cell>
        </row>
        <row r="674">
          <cell r="B674" t="str">
            <v>Brass</v>
          </cell>
          <cell r="H674">
            <v>65.286000000000001</v>
          </cell>
          <cell r="I674">
            <v>72.453999999999994</v>
          </cell>
          <cell r="J674">
            <v>55.008000000000003</v>
          </cell>
          <cell r="K674">
            <v>66.763000000000005</v>
          </cell>
          <cell r="L674">
            <v>130.863</v>
          </cell>
          <cell r="M674">
            <v>143.78800000000001</v>
          </cell>
          <cell r="N674">
            <v>99.701999999999998</v>
          </cell>
          <cell r="O674">
            <v>107.752</v>
          </cell>
          <cell r="P674">
            <v>123.718</v>
          </cell>
          <cell r="Q674">
            <v>167.13800000000001</v>
          </cell>
          <cell r="R674">
            <v>122.02200000000001</v>
          </cell>
          <cell r="S674">
            <v>120.55800000000001</v>
          </cell>
        </row>
        <row r="675">
          <cell r="B675" t="str">
            <v>Steel</v>
          </cell>
          <cell r="D675">
            <v>845.52599999999995</v>
          </cell>
          <cell r="E675">
            <v>845.52599999999995</v>
          </cell>
          <cell r="F675">
            <v>845.52599999999995</v>
          </cell>
          <cell r="G675">
            <v>845.52599999999995</v>
          </cell>
          <cell r="H675">
            <v>41.863999999999997</v>
          </cell>
          <cell r="I675">
            <v>46.494</v>
          </cell>
          <cell r="J675">
            <v>66.977999999999994</v>
          </cell>
          <cell r="K675">
            <v>48.540999999999997</v>
          </cell>
          <cell r="L675">
            <v>75.456999999999994</v>
          </cell>
          <cell r="M675">
            <v>124.093</v>
          </cell>
          <cell r="N675">
            <v>102.857</v>
          </cell>
          <cell r="O675">
            <v>58.677999999999997</v>
          </cell>
          <cell r="P675">
            <v>75.403000000000006</v>
          </cell>
          <cell r="Q675">
            <v>111.892</v>
          </cell>
          <cell r="R675">
            <v>129.285</v>
          </cell>
          <cell r="S675">
            <v>112.354</v>
          </cell>
          <cell r="T675">
            <v>887.8</v>
          </cell>
          <cell r="U675">
            <v>887.8</v>
          </cell>
          <cell r="V675">
            <v>887.8</v>
          </cell>
          <cell r="W675">
            <v>887.8</v>
          </cell>
          <cell r="X675">
            <v>887.8</v>
          </cell>
          <cell r="Y675">
            <v>887.8</v>
          </cell>
          <cell r="Z675">
            <v>887.8</v>
          </cell>
          <cell r="AA675">
            <v>887.8</v>
          </cell>
          <cell r="AB675">
            <v>887.8</v>
          </cell>
        </row>
        <row r="676">
          <cell r="B676" t="str">
            <v>Total other RM cost</v>
          </cell>
          <cell r="D676">
            <v>499.73200000000003</v>
          </cell>
          <cell r="E676">
            <v>420.41400000000004</v>
          </cell>
          <cell r="F676">
            <v>774.452</v>
          </cell>
          <cell r="G676">
            <v>767.61000000000013</v>
          </cell>
          <cell r="H676">
            <v>262.608</v>
          </cell>
          <cell r="I676">
            <v>198.505</v>
          </cell>
          <cell r="J676">
            <v>341.28999999999996</v>
          </cell>
          <cell r="K676">
            <v>315.30400000000003</v>
          </cell>
          <cell r="L676">
            <v>530.62</v>
          </cell>
          <cell r="M676">
            <v>568.53800000000001</v>
          </cell>
          <cell r="N676">
            <v>413.17700000000002</v>
          </cell>
          <cell r="O676">
            <v>346.61500000000001</v>
          </cell>
          <cell r="P676">
            <v>477.33</v>
          </cell>
          <cell r="Q676">
            <v>680.55099999999993</v>
          </cell>
          <cell r="R676">
            <v>663.13</v>
          </cell>
          <cell r="S676">
            <v>604.92499999999995</v>
          </cell>
        </row>
        <row r="677">
          <cell r="B677" t="str">
            <v>% of sales other than jewellery</v>
          </cell>
          <cell r="D677">
            <v>0.12258645017082999</v>
          </cell>
          <cell r="E677">
            <v>8.9998490798688602E-2</v>
          </cell>
          <cell r="F677">
            <v>0.15678664034296394</v>
          </cell>
          <cell r="G677">
            <v>0.16729554238160282</v>
          </cell>
          <cell r="H677">
            <v>5.7842891510217355E-2</v>
          </cell>
          <cell r="I677">
            <v>3.7122952047517685E-2</v>
          </cell>
          <cell r="J677">
            <v>5.6581492419134412E-2</v>
          </cell>
          <cell r="K677">
            <v>4.5577453078079713E-2</v>
          </cell>
          <cell r="L677">
            <v>6.2709091364624145E-2</v>
          </cell>
          <cell r="M677">
            <v>5.5961796937711368E-2</v>
          </cell>
          <cell r="N677">
            <v>3.7858205796824439E-2</v>
          </cell>
          <cell r="O677">
            <v>2.8749243872035396E-2</v>
          </cell>
          <cell r="P677">
            <v>2.9746071263318432E-2</v>
          </cell>
          <cell r="Q677">
            <v>7.5862403381615571E-3</v>
          </cell>
          <cell r="R677">
            <v>6.4972244458361261E-3</v>
          </cell>
          <cell r="S677">
            <v>5.5218352722870212E-3</v>
          </cell>
        </row>
        <row r="678">
          <cell r="B678" t="str">
            <v>Capital Reserve</v>
          </cell>
          <cell r="D678">
            <v>1.323</v>
          </cell>
          <cell r="E678">
            <v>1.323</v>
          </cell>
          <cell r="F678">
            <v>1.323</v>
          </cell>
          <cell r="G678">
            <v>1.323</v>
          </cell>
          <cell r="H678">
            <v>1.323</v>
          </cell>
          <cell r="I678">
            <v>1.323</v>
          </cell>
          <cell r="J678">
            <v>1.323</v>
          </cell>
          <cell r="K678">
            <v>1.323</v>
          </cell>
          <cell r="L678">
            <v>1.323</v>
          </cell>
          <cell r="M678">
            <v>1.323</v>
          </cell>
          <cell r="N678">
            <v>1.3280000000000001</v>
          </cell>
          <cell r="O678">
            <v>1.3280000000000001</v>
          </cell>
          <cell r="P678">
            <v>1.3280000000000001</v>
          </cell>
          <cell r="T678">
            <v>1.323</v>
          </cell>
          <cell r="U678">
            <v>1.323</v>
          </cell>
          <cell r="V678">
            <v>1.323</v>
          </cell>
          <cell r="W678">
            <v>1.323</v>
          </cell>
          <cell r="X678">
            <v>1.323</v>
          </cell>
          <cell r="Y678">
            <v>1.323</v>
          </cell>
          <cell r="Z678">
            <v>1.323</v>
          </cell>
          <cell r="AA678">
            <v>1.323</v>
          </cell>
          <cell r="AB678">
            <v>1.323</v>
          </cell>
        </row>
        <row r="679">
          <cell r="B679" t="str">
            <v>Total Raw material cost</v>
          </cell>
          <cell r="D679">
            <v>2087.3940000000002</v>
          </cell>
          <cell r="E679">
            <v>2960.732</v>
          </cell>
          <cell r="F679">
            <v>3314.3989999999999</v>
          </cell>
          <cell r="G679">
            <v>3618.2150000000001</v>
          </cell>
          <cell r="H679">
            <v>4559.6110000000008</v>
          </cell>
          <cell r="I679">
            <v>5666.5940000000001</v>
          </cell>
          <cell r="J679">
            <v>6992.5739999999996</v>
          </cell>
          <cell r="K679">
            <v>8820.4580000000005</v>
          </cell>
          <cell r="L679">
            <v>14546.003000000001</v>
          </cell>
          <cell r="M679">
            <v>21392.370999999999</v>
          </cell>
          <cell r="N679">
            <v>25208.170999999998</v>
          </cell>
          <cell r="O679">
            <v>30874.404999999999</v>
          </cell>
          <cell r="P679">
            <v>43448.782000000007</v>
          </cell>
          <cell r="Q679">
            <v>61450.815999999999</v>
          </cell>
          <cell r="R679">
            <v>67537.288</v>
          </cell>
          <cell r="S679">
            <v>65587.842999999993</v>
          </cell>
          <cell r="T679">
            <v>73702.587519337787</v>
          </cell>
          <cell r="U679">
            <v>83002.247379676424</v>
          </cell>
          <cell r="V679">
            <v>96141.599630329569</v>
          </cell>
          <cell r="W679">
            <v>1335.702</v>
          </cell>
          <cell r="X679">
            <v>1335.702</v>
          </cell>
          <cell r="Y679">
            <v>1335.702</v>
          </cell>
          <cell r="Z679">
            <v>1335.702</v>
          </cell>
          <cell r="AA679">
            <v>1335.702</v>
          </cell>
          <cell r="AB679">
            <v>1335.702</v>
          </cell>
        </row>
        <row r="680">
          <cell r="B680" t="str">
            <v>RM / watch piece</v>
          </cell>
          <cell r="D680">
            <v>0.38218652089343053</v>
          </cell>
          <cell r="E680">
            <v>0.40752607061387963</v>
          </cell>
          <cell r="F680">
            <v>0.39366797797277214</v>
          </cell>
          <cell r="G680">
            <v>0.45035421666960829</v>
          </cell>
          <cell r="H680">
            <v>0.36974147975304966</v>
          </cell>
          <cell r="I680">
            <v>0.38068737405345343</v>
          </cell>
          <cell r="J680">
            <v>0.44048892238390874</v>
          </cell>
          <cell r="K680">
            <v>0.40071872371602718</v>
          </cell>
          <cell r="L680">
            <v>0.40852118180186042</v>
          </cell>
          <cell r="M680">
            <v>0.34511538959095561</v>
          </cell>
          <cell r="N680">
            <v>0.32979256902510845</v>
          </cell>
          <cell r="O680">
            <v>0.29310806800484296</v>
          </cell>
          <cell r="P680">
            <v>0.30881256420268671</v>
          </cell>
        </row>
        <row r="681">
          <cell r="B681" t="str">
            <v>RM/Sales</v>
          </cell>
          <cell r="D681">
            <v>24.257999999999999</v>
          </cell>
          <cell r="E681">
            <v>28.445999999999998</v>
          </cell>
          <cell r="F681">
            <v>0</v>
          </cell>
          <cell r="G681">
            <v>0.4992131444475289</v>
          </cell>
          <cell r="H681">
            <v>0.57145401332804624</v>
          </cell>
          <cell r="I681">
            <v>0.59117871453912463</v>
          </cell>
          <cell r="J681">
            <v>0.61626999011510752</v>
          </cell>
          <cell r="K681">
            <v>0.59542419340749786</v>
          </cell>
          <cell r="L681">
            <v>0.68084602566862951</v>
          </cell>
          <cell r="M681">
            <v>0.70344331371824176</v>
          </cell>
          <cell r="N681">
            <v>0.65514633473088091</v>
          </cell>
          <cell r="O681">
            <v>0.6564660333144593</v>
          </cell>
          <cell r="P681">
            <v>0.66123394613657949</v>
          </cell>
          <cell r="Q681">
            <v>0.68500473756139313</v>
          </cell>
          <cell r="R681">
            <v>0.6617177907786933</v>
          </cell>
          <cell r="S681">
            <v>0.5986944909048616</v>
          </cell>
          <cell r="T681">
            <v>0.58605499999999999</v>
          </cell>
          <cell r="U681">
            <v>0.58356750000000002</v>
          </cell>
          <cell r="V681">
            <v>0.58157750000000008</v>
          </cell>
          <cell r="AO681" t="str">
            <v>LINK</v>
          </cell>
        </row>
        <row r="682">
          <cell r="B682" t="str">
            <v>RM/Net Sales</v>
          </cell>
          <cell r="D682">
            <v>4.1879999999999997</v>
          </cell>
          <cell r="E682">
            <v>0</v>
          </cell>
          <cell r="F682">
            <v>0</v>
          </cell>
          <cell r="G682">
            <v>0.5433185178466825</v>
          </cell>
          <cell r="H682">
            <v>0.61956497664543531</v>
          </cell>
          <cell r="I682">
            <v>0.63321887196720128</v>
          </cell>
          <cell r="J682">
            <v>0.63758995462468249</v>
          </cell>
          <cell r="K682">
            <v>0.6124531223419214</v>
          </cell>
          <cell r="L682">
            <v>0.69590109269748934</v>
          </cell>
          <cell r="M682">
            <v>0.71456888564093191</v>
          </cell>
          <cell r="N682">
            <v>0.66278414199259883</v>
          </cell>
          <cell r="O682">
            <v>0.66049678401929368</v>
          </cell>
          <cell r="P682">
            <v>0.6663008886617422</v>
          </cell>
          <cell r="Q682">
            <v>0.69527239154686715</v>
          </cell>
          <cell r="R682">
            <v>0.66784818111551703</v>
          </cell>
          <cell r="S682">
            <v>0.60085271123388206</v>
          </cell>
          <cell r="T682">
            <v>0.58899999999999997</v>
          </cell>
          <cell r="U682">
            <v>0.58650000000000002</v>
          </cell>
          <cell r="V682">
            <v>0.58450000000000002</v>
          </cell>
          <cell r="BI682" t="str">
            <v>lever</v>
          </cell>
        </row>
        <row r="683">
          <cell r="D683">
            <v>28.445999999999998</v>
          </cell>
          <cell r="E683">
            <v>28.445999999999998</v>
          </cell>
          <cell r="T683">
            <v>12.271059479018504</v>
          </cell>
          <cell r="U683">
            <v>2.9563968021289497</v>
          </cell>
          <cell r="V683">
            <v>-13.562175169608508</v>
          </cell>
        </row>
        <row r="684">
          <cell r="B684" t="str">
            <v>Addition to gross Block</v>
          </cell>
          <cell r="D684">
            <v>0</v>
          </cell>
          <cell r="E684">
            <v>106.98500000000013</v>
          </cell>
          <cell r="F684">
            <v>62.674999999999727</v>
          </cell>
          <cell r="G684">
            <v>119.08300000000008</v>
          </cell>
          <cell r="H684">
            <v>36.050000000000182</v>
          </cell>
          <cell r="I684">
            <v>116.69399999999996</v>
          </cell>
          <cell r="J684">
            <v>66.625</v>
          </cell>
          <cell r="K684">
            <v>203.48000000000002</v>
          </cell>
          <cell r="L684">
            <v>950.60899999999947</v>
          </cell>
          <cell r="M684">
            <v>425.87700000000041</v>
          </cell>
          <cell r="N684">
            <v>349.67000000000007</v>
          </cell>
          <cell r="O684">
            <v>312.88699999999972</v>
          </cell>
          <cell r="P684">
            <v>478.1880000000001</v>
          </cell>
          <cell r="Q684">
            <v>1181.8920000000007</v>
          </cell>
          <cell r="R684">
            <v>1208.5890000000009</v>
          </cell>
          <cell r="S684">
            <v>1919.0369999999984</v>
          </cell>
          <cell r="T684">
            <v>2000</v>
          </cell>
          <cell r="U684">
            <v>2000</v>
          </cell>
          <cell r="V684">
            <v>2000</v>
          </cell>
        </row>
        <row r="685">
          <cell r="B685" t="str">
            <v>Capital expenditure</v>
          </cell>
          <cell r="D685">
            <v>28.445999999999998</v>
          </cell>
          <cell r="E685">
            <v>65.042000000000115</v>
          </cell>
          <cell r="F685">
            <v>68.830999999999733</v>
          </cell>
          <cell r="G685">
            <v>115.6460000000001</v>
          </cell>
          <cell r="H685">
            <v>99.983000000000189</v>
          </cell>
          <cell r="I685">
            <v>60.785999999999959</v>
          </cell>
          <cell r="J685">
            <v>123.79500000000002</v>
          </cell>
          <cell r="K685">
            <v>301.3</v>
          </cell>
          <cell r="L685">
            <v>914.67799999999954</v>
          </cell>
          <cell r="M685">
            <v>366.07200000000046</v>
          </cell>
          <cell r="N685">
            <v>445.00600000000009</v>
          </cell>
          <cell r="O685">
            <v>240.50499999999974</v>
          </cell>
          <cell r="P685">
            <v>521.74900000000014</v>
          </cell>
          <cell r="Q685">
            <v>1263.9850000000006</v>
          </cell>
          <cell r="R685">
            <v>1376.6920000000009</v>
          </cell>
          <cell r="S685">
            <v>1831.1529999999982</v>
          </cell>
          <cell r="T685">
            <v>1999.9999999999998</v>
          </cell>
          <cell r="U685">
            <v>1999.9999999999998</v>
          </cell>
          <cell r="V685">
            <v>1999.999999999998</v>
          </cell>
        </row>
        <row r="686">
          <cell r="B686" t="str">
            <v>Depreciation % of GB</v>
          </cell>
          <cell r="D686">
            <v>5.7667684428247809E-2</v>
          </cell>
          <cell r="E686">
            <v>5.6684363919828132E-2</v>
          </cell>
          <cell r="F686">
            <v>5.7144542270250433E-2</v>
          </cell>
          <cell r="G686">
            <v>6.1564642491157319E-2</v>
          </cell>
          <cell r="H686">
            <v>5.537188025959907E-2</v>
          </cell>
          <cell r="I686">
            <v>5.4583503956031829E-2</v>
          </cell>
          <cell r="J686">
            <v>4.9022381836978324E-2</v>
          </cell>
          <cell r="K686">
            <v>4.6772959766178013E-2</v>
          </cell>
          <cell r="L686">
            <v>4.9642733333941182E-2</v>
          </cell>
          <cell r="M686">
            <v>5.3268670115451257E-2</v>
          </cell>
          <cell r="N686">
            <v>4.0234521227982017E-2</v>
          </cell>
          <cell r="O686">
            <v>5.7726347439569711E-2</v>
          </cell>
          <cell r="P686">
            <v>5.1302136219018052E-2</v>
          </cell>
          <cell r="Q686">
            <v>5.68065656233998E-2</v>
          </cell>
          <cell r="R686">
            <v>5.9800683411296997E-2</v>
          </cell>
          <cell r="S686">
            <v>5.9459850005978622E-2</v>
          </cell>
          <cell r="T686">
            <v>7.0000000000000007E-2</v>
          </cell>
          <cell r="U686">
            <v>6.7000000000000004E-2</v>
          </cell>
          <cell r="V686">
            <v>6.4000000000000001E-2</v>
          </cell>
        </row>
        <row r="687">
          <cell r="B687" t="str">
            <v>As per last b/s</v>
          </cell>
          <cell r="D687">
            <v>99.706000000000003</v>
          </cell>
          <cell r="E687">
            <v>30.405000000000001</v>
          </cell>
        </row>
        <row r="688">
          <cell r="B688" t="str">
            <v>Tfr to P&amp;L</v>
          </cell>
          <cell r="D688">
            <v>69.301000000000002</v>
          </cell>
          <cell r="E688">
            <v>30.405000000000001</v>
          </cell>
        </row>
        <row r="689">
          <cell r="A689" t="str">
            <v>Balance Sheet Schedules</v>
          </cell>
          <cell r="B689" t="str">
            <v>Hedging Reserve</v>
          </cell>
          <cell r="D689">
            <v>30.405000000000001</v>
          </cell>
          <cell r="E689">
            <v>0</v>
          </cell>
          <cell r="F689">
            <v>0</v>
          </cell>
          <cell r="G689">
            <v>0</v>
          </cell>
          <cell r="H689">
            <v>0</v>
          </cell>
          <cell r="I689">
            <v>0</v>
          </cell>
          <cell r="J689">
            <v>0</v>
          </cell>
          <cell r="K689">
            <v>0</v>
          </cell>
          <cell r="L689">
            <v>0</v>
          </cell>
          <cell r="M689">
            <v>0</v>
          </cell>
          <cell r="N689">
            <v>0</v>
          </cell>
          <cell r="O689">
            <v>4.59</v>
          </cell>
          <cell r="P689">
            <v>0.16199999999999992</v>
          </cell>
        </row>
        <row r="690">
          <cell r="A690" t="str">
            <v>Share capital</v>
          </cell>
          <cell r="B690" t="str">
            <v>General Reserve</v>
          </cell>
        </row>
        <row r="691">
          <cell r="B691" t="str">
            <v>Equity (Rs 10 face val)</v>
          </cell>
          <cell r="D691">
            <v>422.76299999999998</v>
          </cell>
          <cell r="E691">
            <v>422.76299999999998</v>
          </cell>
          <cell r="F691">
            <v>422.76299999999998</v>
          </cell>
          <cell r="G691">
            <v>422.76299999999998</v>
          </cell>
          <cell r="H691">
            <v>422.76299999999998</v>
          </cell>
          <cell r="I691">
            <v>422.76299999999998</v>
          </cell>
          <cell r="J691">
            <v>422.76299999999998</v>
          </cell>
          <cell r="K691">
            <v>422.76299999999998</v>
          </cell>
          <cell r="L691">
            <v>443.89299999999997</v>
          </cell>
          <cell r="M691">
            <v>443.9</v>
          </cell>
          <cell r="N691">
            <v>443.9</v>
          </cell>
          <cell r="O691">
            <v>443.9</v>
          </cell>
          <cell r="P691">
            <v>443.9</v>
          </cell>
          <cell r="Q691">
            <v>887.78599999999994</v>
          </cell>
          <cell r="R691">
            <v>887.78599999999994</v>
          </cell>
          <cell r="S691">
            <v>887.78599999999994</v>
          </cell>
          <cell r="T691">
            <v>887.78599999999994</v>
          </cell>
          <cell r="U691">
            <v>887.78599999999994</v>
          </cell>
          <cell r="V691">
            <v>887.78599999999994</v>
          </cell>
          <cell r="BI691">
            <v>443.9</v>
          </cell>
          <cell r="BJ691">
            <v>443.9</v>
          </cell>
        </row>
        <row r="692">
          <cell r="B692" t="str">
            <v>Cum red pref Shares of Rs 10</v>
          </cell>
          <cell r="D692">
            <v>400</v>
          </cell>
          <cell r="E692">
            <v>400</v>
          </cell>
          <cell r="F692">
            <v>400</v>
          </cell>
          <cell r="G692">
            <v>400</v>
          </cell>
          <cell r="H692">
            <v>400</v>
          </cell>
          <cell r="I692">
            <v>400</v>
          </cell>
          <cell r="J692">
            <v>400</v>
          </cell>
          <cell r="K692">
            <v>400</v>
          </cell>
          <cell r="L692">
            <v>0</v>
          </cell>
          <cell r="M692">
            <v>0</v>
          </cell>
          <cell r="N692">
            <v>0</v>
          </cell>
          <cell r="O692">
            <v>0</v>
          </cell>
          <cell r="P692">
            <v>0</v>
          </cell>
          <cell r="Q692">
            <v>0</v>
          </cell>
          <cell r="R692">
            <v>0</v>
          </cell>
          <cell r="S692">
            <v>0</v>
          </cell>
        </row>
        <row r="693">
          <cell r="B693" t="str">
            <v>Total share capital</v>
          </cell>
          <cell r="D693">
            <v>822.76299999999992</v>
          </cell>
          <cell r="E693">
            <v>822.76299999999992</v>
          </cell>
          <cell r="F693">
            <v>822.76299999999992</v>
          </cell>
          <cell r="G693">
            <v>822.76299999999992</v>
          </cell>
          <cell r="H693">
            <v>822.76299999999992</v>
          </cell>
          <cell r="I693">
            <v>822.76299999999992</v>
          </cell>
          <cell r="J693">
            <v>822.76299999999992</v>
          </cell>
          <cell r="K693">
            <v>822.76299999999992</v>
          </cell>
          <cell r="L693">
            <v>443.89299999999997</v>
          </cell>
          <cell r="M693">
            <v>443.9</v>
          </cell>
          <cell r="N693">
            <v>443.9</v>
          </cell>
          <cell r="O693">
            <v>443.9</v>
          </cell>
          <cell r="P693">
            <v>443.9</v>
          </cell>
          <cell r="Q693">
            <v>887.78599999999994</v>
          </cell>
          <cell r="R693">
            <v>887.78599999999994</v>
          </cell>
          <cell r="S693">
            <v>887.78599999999994</v>
          </cell>
          <cell r="T693">
            <v>887.78599999999994</v>
          </cell>
          <cell r="U693">
            <v>887.78599999999994</v>
          </cell>
          <cell r="V693">
            <v>887.78599999999994</v>
          </cell>
          <cell r="BI693">
            <v>443.9</v>
          </cell>
          <cell r="BJ693">
            <v>443.9</v>
          </cell>
        </row>
        <row r="694">
          <cell r="D694">
            <v>160.57499999999999</v>
          </cell>
          <cell r="E694">
            <v>185.745</v>
          </cell>
          <cell r="F694">
            <v>209.221</v>
          </cell>
          <cell r="G694">
            <v>9.4480000000000111</v>
          </cell>
          <cell r="H694">
            <v>11.423000000000011</v>
          </cell>
          <cell r="I694">
            <v>14.30200000000001</v>
          </cell>
          <cell r="J694">
            <v>34.818000000000012</v>
          </cell>
          <cell r="K694">
            <v>109.36500000000001</v>
          </cell>
          <cell r="L694">
            <v>135.69900000000001</v>
          </cell>
          <cell r="M694">
            <v>293.98599999999999</v>
          </cell>
          <cell r="N694">
            <v>1414.0340000000001</v>
          </cell>
          <cell r="O694">
            <v>2469.134</v>
          </cell>
          <cell r="P694">
            <v>3833.7339999999999</v>
          </cell>
        </row>
        <row r="695">
          <cell r="B695" t="str">
            <v>No. of shares (in mn)</v>
          </cell>
          <cell r="D695">
            <v>845.52599999999995</v>
          </cell>
          <cell r="E695">
            <v>845.52599999999995</v>
          </cell>
          <cell r="F695">
            <v>845.52599999999995</v>
          </cell>
          <cell r="G695">
            <v>845.52599999999995</v>
          </cell>
          <cell r="H695">
            <v>845.52599999999995</v>
          </cell>
          <cell r="I695">
            <v>845.52599999999995</v>
          </cell>
          <cell r="J695">
            <v>845.52599999999995</v>
          </cell>
          <cell r="K695">
            <v>845.52599999999995</v>
          </cell>
          <cell r="L695">
            <v>887.78599999999994</v>
          </cell>
          <cell r="M695">
            <v>887.8</v>
          </cell>
          <cell r="N695">
            <v>887.8</v>
          </cell>
          <cell r="O695">
            <v>887.8</v>
          </cell>
          <cell r="P695">
            <v>887.8</v>
          </cell>
          <cell r="Q695">
            <v>887.78599999999994</v>
          </cell>
          <cell r="R695">
            <v>887.78599999999994</v>
          </cell>
          <cell r="S695">
            <v>887.78599999999994</v>
          </cell>
          <cell r="T695">
            <v>887.78599999999994</v>
          </cell>
          <cell r="U695">
            <v>887.78599999999994</v>
          </cell>
          <cell r="V695">
            <v>887.78599999999994</v>
          </cell>
          <cell r="W695">
            <v>887.78599999999994</v>
          </cell>
          <cell r="X695">
            <v>887.78599999999994</v>
          </cell>
          <cell r="Y695">
            <v>887.78599999999994</v>
          </cell>
          <cell r="Z695">
            <v>887.78599999999994</v>
          </cell>
          <cell r="AA695">
            <v>887.78599999999994</v>
          </cell>
          <cell r="AB695">
            <v>887.78599999999994</v>
          </cell>
          <cell r="AC695">
            <v>887.78599999999994</v>
          </cell>
          <cell r="AD695">
            <v>887.78599999999994</v>
          </cell>
          <cell r="AE695">
            <v>887.78599999999994</v>
          </cell>
          <cell r="AF695">
            <v>887.78599999999994</v>
          </cell>
          <cell r="AG695">
            <v>887.78599999999994</v>
          </cell>
          <cell r="AH695">
            <v>887.78599999999994</v>
          </cell>
          <cell r="AI695">
            <v>887.78599999999994</v>
          </cell>
          <cell r="AJ695">
            <v>887.78599999999994</v>
          </cell>
          <cell r="AK695">
            <v>887.78599999999994</v>
          </cell>
          <cell r="AL695">
            <v>887.78599999999994</v>
          </cell>
          <cell r="AM695">
            <v>887.78599999999994</v>
          </cell>
          <cell r="AN695">
            <v>887.78599999999994</v>
          </cell>
          <cell r="BI695">
            <v>44.39</v>
          </cell>
          <cell r="BJ695">
            <v>44.39</v>
          </cell>
        </row>
        <row r="696">
          <cell r="B696" t="str">
            <v>Total</v>
          </cell>
          <cell r="D696">
            <v>1160.7809999999999</v>
          </cell>
          <cell r="E696">
            <v>1185.6510000000001</v>
          </cell>
          <cell r="F696">
            <v>1250.8869999999999</v>
          </cell>
          <cell r="G696">
            <v>824.154</v>
          </cell>
          <cell r="H696">
            <v>801.85199999999998</v>
          </cell>
          <cell r="I696">
            <v>828.49299999999994</v>
          </cell>
          <cell r="J696">
            <v>949.65200000000004</v>
          </cell>
          <cell r="K696">
            <v>1502.9569999999999</v>
          </cell>
          <cell r="L696">
            <v>2830.5540000000001</v>
          </cell>
          <cell r="M696">
            <v>3917.7620000000002</v>
          </cell>
          <cell r="N696">
            <v>5068.5420000000004</v>
          </cell>
          <cell r="O696">
            <v>6799.9400000000005</v>
          </cell>
          <cell r="P696">
            <v>9809.9030000000002</v>
          </cell>
          <cell r="Q696">
            <v>13641.034396445788</v>
          </cell>
          <cell r="R696">
            <v>18427.532516616851</v>
          </cell>
          <cell r="S696">
            <v>23684.862094773489</v>
          </cell>
          <cell r="T696">
            <v>29331.287293619011</v>
          </cell>
          <cell r="U696">
            <v>35946.906750163049</v>
          </cell>
          <cell r="V696">
            <v>43698.080147935594</v>
          </cell>
          <cell r="W696">
            <v>51954.118539968316</v>
          </cell>
          <cell r="X696">
            <v>61627.284533821148</v>
          </cell>
          <cell r="Y696">
            <v>72960.824411122143</v>
          </cell>
          <cell r="Z696">
            <v>86221.066067564316</v>
          </cell>
          <cell r="AA696">
            <v>101735.54880560165</v>
          </cell>
          <cell r="AB696">
            <v>119732.34878172496</v>
          </cell>
        </row>
        <row r="697">
          <cell r="B697" t="str">
            <v>Reserves and Surplus</v>
          </cell>
        </row>
        <row r="698">
          <cell r="A698" t="str">
            <v>Debt</v>
          </cell>
          <cell r="B698" t="str">
            <v>Capital Reserve</v>
          </cell>
          <cell r="D698">
            <v>1.323</v>
          </cell>
          <cell r="E698">
            <v>1.323</v>
          </cell>
          <cell r="F698">
            <v>1.323</v>
          </cell>
          <cell r="G698">
            <v>1.323</v>
          </cell>
          <cell r="H698">
            <v>1.323</v>
          </cell>
          <cell r="I698">
            <v>1.323</v>
          </cell>
          <cell r="J698">
            <v>1.323</v>
          </cell>
          <cell r="K698">
            <v>1.323</v>
          </cell>
          <cell r="L698">
            <v>1.323</v>
          </cell>
          <cell r="M698">
            <v>1.323</v>
          </cell>
          <cell r="N698">
            <v>1.3280000000000001</v>
          </cell>
          <cell r="O698">
            <v>1.3280000000000001</v>
          </cell>
          <cell r="P698">
            <v>1.3280000000000001</v>
          </cell>
          <cell r="Q698">
            <v>1.3280000000000001</v>
          </cell>
          <cell r="R698">
            <v>1.3280000000000001</v>
          </cell>
          <cell r="S698">
            <v>1.3280000000000001</v>
          </cell>
          <cell r="W698">
            <v>1.323</v>
          </cell>
          <cell r="X698">
            <v>1.323</v>
          </cell>
          <cell r="Y698">
            <v>1.323</v>
          </cell>
          <cell r="Z698">
            <v>1.323</v>
          </cell>
          <cell r="AA698">
            <v>1.323</v>
          </cell>
          <cell r="AB698">
            <v>1.323</v>
          </cell>
          <cell r="AC698">
            <v>1.323</v>
          </cell>
          <cell r="AD698">
            <v>1.323</v>
          </cell>
          <cell r="AE698">
            <v>1.323</v>
          </cell>
          <cell r="AF698">
            <v>1.323</v>
          </cell>
          <cell r="AG698">
            <v>1.323</v>
          </cell>
          <cell r="AH698">
            <v>1.323</v>
          </cell>
          <cell r="AI698">
            <v>1.323</v>
          </cell>
          <cell r="AJ698">
            <v>1.323</v>
          </cell>
          <cell r="AK698">
            <v>1.323</v>
          </cell>
          <cell r="AL698">
            <v>1.323</v>
          </cell>
          <cell r="AM698">
            <v>1.323</v>
          </cell>
          <cell r="AN698">
            <v>1.323</v>
          </cell>
          <cell r="BI698">
            <v>1.323</v>
          </cell>
          <cell r="BJ698">
            <v>1.323</v>
          </cell>
        </row>
        <row r="699">
          <cell r="B699" t="str">
            <v>Share Premium A/c</v>
          </cell>
          <cell r="D699">
            <v>617.26900000000001</v>
          </cell>
          <cell r="E699">
            <v>617.26900000000001</v>
          </cell>
          <cell r="F699">
            <v>617.26900000000001</v>
          </cell>
          <cell r="G699">
            <v>617.26900000000001</v>
          </cell>
          <cell r="H699">
            <v>617.26900000000001</v>
          </cell>
          <cell r="I699">
            <v>617.26900000000001</v>
          </cell>
          <cell r="J699">
            <v>617.26900000000001</v>
          </cell>
          <cell r="K699">
            <v>617.26900000000001</v>
          </cell>
          <cell r="L699">
            <v>1335.702</v>
          </cell>
          <cell r="M699">
            <v>1335.702</v>
          </cell>
          <cell r="N699">
            <v>1388.827</v>
          </cell>
          <cell r="O699">
            <v>1388.827</v>
          </cell>
          <cell r="P699">
            <v>1388.827</v>
          </cell>
          <cell r="Q699">
            <v>1388.827</v>
          </cell>
          <cell r="R699">
            <v>1388.827</v>
          </cell>
          <cell r="S699">
            <v>1388.827</v>
          </cell>
          <cell r="W699">
            <v>1335.702</v>
          </cell>
          <cell r="X699">
            <v>1335.702</v>
          </cell>
          <cell r="Y699">
            <v>1335.702</v>
          </cell>
          <cell r="Z699">
            <v>1335.702</v>
          </cell>
          <cell r="AA699">
            <v>1335.702</v>
          </cell>
          <cell r="AB699">
            <v>1335.702</v>
          </cell>
          <cell r="AC699">
            <v>1335.702</v>
          </cell>
          <cell r="AD699">
            <v>1335.702</v>
          </cell>
          <cell r="AE699">
            <v>1335.702</v>
          </cell>
          <cell r="AF699">
            <v>1335.702</v>
          </cell>
          <cell r="AG699">
            <v>1335.702</v>
          </cell>
          <cell r="AH699">
            <v>1335.702</v>
          </cell>
          <cell r="AI699">
            <v>1335.702</v>
          </cell>
          <cell r="AJ699">
            <v>1335.702</v>
          </cell>
          <cell r="AK699">
            <v>1335.702</v>
          </cell>
          <cell r="AL699">
            <v>1335.702</v>
          </cell>
          <cell r="AM699">
            <v>1335.702</v>
          </cell>
          <cell r="AN699">
            <v>1335.702</v>
          </cell>
          <cell r="BI699">
            <v>1335.702</v>
          </cell>
          <cell r="BJ699">
            <v>1335.702</v>
          </cell>
        </row>
        <row r="700">
          <cell r="B700" t="str">
            <v>Debenture redemption reserve</v>
          </cell>
          <cell r="D700">
            <v>56.890999999999998</v>
          </cell>
          <cell r="E700">
            <v>0</v>
          </cell>
          <cell r="F700">
            <v>0</v>
          </cell>
          <cell r="G700">
            <v>0</v>
          </cell>
          <cell r="H700">
            <v>0</v>
          </cell>
          <cell r="I700">
            <v>0</v>
          </cell>
          <cell r="J700">
            <v>0</v>
          </cell>
          <cell r="K700">
            <v>0</v>
          </cell>
          <cell r="L700">
            <v>48.5</v>
          </cell>
          <cell r="M700">
            <v>48.5</v>
          </cell>
          <cell r="N700">
            <v>101.3</v>
          </cell>
          <cell r="O700">
            <v>154.1</v>
          </cell>
          <cell r="P700">
            <v>206.9</v>
          </cell>
          <cell r="Q700">
            <v>259.7</v>
          </cell>
          <cell r="R700">
            <v>0</v>
          </cell>
          <cell r="S700">
            <v>0</v>
          </cell>
        </row>
        <row r="701">
          <cell r="B701" t="str">
            <v>As per last b/s</v>
          </cell>
          <cell r="D701">
            <v>24.257999999999999</v>
          </cell>
          <cell r="E701">
            <v>28.445999999999998</v>
          </cell>
          <cell r="F701">
            <v>0</v>
          </cell>
          <cell r="G701">
            <v>0</v>
          </cell>
          <cell r="H701">
            <v>0</v>
          </cell>
          <cell r="I701">
            <v>0</v>
          </cell>
          <cell r="J701">
            <v>0</v>
          </cell>
          <cell r="K701">
            <v>0</v>
          </cell>
          <cell r="L701">
            <v>0</v>
          </cell>
          <cell r="M701">
            <v>0</v>
          </cell>
          <cell r="N701">
            <v>0</v>
          </cell>
          <cell r="O701">
            <v>0</v>
          </cell>
          <cell r="P701">
            <v>148.733</v>
          </cell>
        </row>
        <row r="702">
          <cell r="B702" t="str">
            <v>Tfr from P&amp;L</v>
          </cell>
          <cell r="D702">
            <v>4.1879999999999997</v>
          </cell>
          <cell r="E702">
            <v>0</v>
          </cell>
          <cell r="F702">
            <v>0</v>
          </cell>
          <cell r="G702">
            <v>0</v>
          </cell>
          <cell r="H702">
            <v>0</v>
          </cell>
          <cell r="I702">
            <v>0</v>
          </cell>
          <cell r="J702">
            <v>0</v>
          </cell>
          <cell r="K702">
            <v>0</v>
          </cell>
          <cell r="L702">
            <v>0</v>
          </cell>
          <cell r="M702">
            <v>52.8</v>
          </cell>
          <cell r="N702">
            <v>52.8</v>
          </cell>
          <cell r="O702">
            <v>52.8</v>
          </cell>
          <cell r="P702">
            <v>52.8</v>
          </cell>
          <cell r="Q702">
            <v>0</v>
          </cell>
          <cell r="R702">
            <v>0</v>
          </cell>
          <cell r="S702">
            <v>0</v>
          </cell>
        </row>
        <row r="703">
          <cell r="B703" t="str">
            <v>Term loans from banks</v>
          </cell>
          <cell r="D703">
            <v>28.445999999999998</v>
          </cell>
          <cell r="E703">
            <v>28.445999999999998</v>
          </cell>
          <cell r="F703">
            <v>935</v>
          </cell>
          <cell r="G703">
            <v>683</v>
          </cell>
          <cell r="H703">
            <v>499</v>
          </cell>
          <cell r="I703">
            <v>1194</v>
          </cell>
          <cell r="J703">
            <v>1664.452</v>
          </cell>
          <cell r="K703">
            <v>947.19399999999996</v>
          </cell>
          <cell r="L703">
            <v>346.05500000000001</v>
          </cell>
          <cell r="M703">
            <v>550</v>
          </cell>
          <cell r="N703">
            <v>333.233</v>
          </cell>
          <cell r="O703">
            <v>0</v>
          </cell>
        </row>
        <row r="704">
          <cell r="B704" t="str">
            <v>Tfr to P&amp;L</v>
          </cell>
          <cell r="D704">
            <v>0</v>
          </cell>
          <cell r="E704">
            <v>28.446000000000002</v>
          </cell>
          <cell r="F704">
            <v>0</v>
          </cell>
          <cell r="G704">
            <v>0</v>
          </cell>
          <cell r="H704">
            <v>0</v>
          </cell>
          <cell r="I704">
            <v>0</v>
          </cell>
          <cell r="J704">
            <v>0</v>
          </cell>
          <cell r="K704">
            <v>0</v>
          </cell>
          <cell r="L704">
            <v>0</v>
          </cell>
          <cell r="M704">
            <v>0</v>
          </cell>
          <cell r="N704">
            <v>0</v>
          </cell>
          <cell r="O704">
            <v>0</v>
          </cell>
          <cell r="P704">
            <v>0</v>
          </cell>
          <cell r="Q704">
            <v>259.7</v>
          </cell>
          <cell r="R704">
            <v>0</v>
          </cell>
          <cell r="S704">
            <v>0</v>
          </cell>
        </row>
        <row r="705">
          <cell r="B705" t="str">
            <v>Debenture redemption reserve</v>
          </cell>
          <cell r="D705">
            <v>28.445999999999998</v>
          </cell>
          <cell r="E705">
            <v>0</v>
          </cell>
          <cell r="F705">
            <v>0</v>
          </cell>
          <cell r="G705">
            <v>0</v>
          </cell>
          <cell r="H705">
            <v>0</v>
          </cell>
          <cell r="I705">
            <v>0</v>
          </cell>
          <cell r="J705">
            <v>0</v>
          </cell>
          <cell r="K705">
            <v>0</v>
          </cell>
          <cell r="L705">
            <v>0</v>
          </cell>
          <cell r="M705">
            <v>0</v>
          </cell>
          <cell r="N705">
            <v>0</v>
          </cell>
          <cell r="O705">
            <v>0</v>
          </cell>
          <cell r="P705">
            <v>0</v>
          </cell>
          <cell r="Q705">
            <v>-259.7</v>
          </cell>
          <cell r="R705">
            <v>0</v>
          </cell>
          <cell r="S705">
            <v>0</v>
          </cell>
        </row>
        <row r="706">
          <cell r="B706" t="str">
            <v>Capital Redemption Reserve</v>
          </cell>
          <cell r="D706">
            <v>0</v>
          </cell>
          <cell r="E706">
            <v>0</v>
          </cell>
          <cell r="F706">
            <v>0</v>
          </cell>
          <cell r="G706">
            <v>0</v>
          </cell>
          <cell r="H706">
            <v>0</v>
          </cell>
          <cell r="I706">
            <v>0</v>
          </cell>
          <cell r="J706">
            <v>0</v>
          </cell>
          <cell r="K706">
            <v>0</v>
          </cell>
          <cell r="L706">
            <v>0</v>
          </cell>
          <cell r="M706">
            <v>0</v>
          </cell>
          <cell r="N706">
            <v>0</v>
          </cell>
          <cell r="O706">
            <v>0</v>
          </cell>
          <cell r="P706">
            <v>0</v>
          </cell>
          <cell r="Q706">
            <v>6.4380000000001019</v>
          </cell>
          <cell r="R706">
            <v>6.4380000000001019</v>
          </cell>
          <cell r="S706">
            <v>6.4380000000001019</v>
          </cell>
        </row>
        <row r="707">
          <cell r="B707" t="str">
            <v>Investment Allowance Reserve</v>
          </cell>
          <cell r="D707">
            <v>2036.7759999999998</v>
          </cell>
          <cell r="E707">
            <v>1780.34</v>
          </cell>
          <cell r="F707">
            <v>2354.8830000000003</v>
          </cell>
          <cell r="G707">
            <v>2100.8319999999999</v>
          </cell>
          <cell r="H707">
            <v>1268.0260000000001</v>
          </cell>
          <cell r="I707">
            <v>2036.0990000000002</v>
          </cell>
          <cell r="J707">
            <v>1935.23</v>
          </cell>
          <cell r="K707">
            <v>1488.377</v>
          </cell>
          <cell r="L707">
            <v>1726.7070000000001</v>
          </cell>
          <cell r="M707">
            <v>1881.135</v>
          </cell>
          <cell r="N707">
            <v>1167.5509999999999</v>
          </cell>
          <cell r="O707">
            <v>727.904</v>
          </cell>
          <cell r="P707">
            <v>676.99299999999994</v>
          </cell>
        </row>
        <row r="708">
          <cell r="B708" t="str">
            <v>As per last b/s</v>
          </cell>
          <cell r="D708">
            <v>99.706000000000003</v>
          </cell>
          <cell r="E708">
            <v>30.405000000000001</v>
          </cell>
        </row>
        <row r="709">
          <cell r="B709" t="str">
            <v>Tfr to P&amp;L</v>
          </cell>
          <cell r="D709">
            <v>69.301000000000002</v>
          </cell>
          <cell r="E709">
            <v>30.405000000000001</v>
          </cell>
        </row>
        <row r="710">
          <cell r="B710" t="str">
            <v>Hedging Reserve</v>
          </cell>
          <cell r="D710">
            <v>30.405000000000001</v>
          </cell>
          <cell r="E710">
            <v>0</v>
          </cell>
          <cell r="F710">
            <v>0</v>
          </cell>
          <cell r="G710">
            <v>0</v>
          </cell>
          <cell r="H710">
            <v>0</v>
          </cell>
          <cell r="I710">
            <v>0</v>
          </cell>
          <cell r="J710">
            <v>0</v>
          </cell>
          <cell r="K710">
            <v>0</v>
          </cell>
          <cell r="L710">
            <v>0</v>
          </cell>
          <cell r="M710">
            <v>0</v>
          </cell>
          <cell r="N710">
            <v>0</v>
          </cell>
          <cell r="O710">
            <v>4.59</v>
          </cell>
          <cell r="P710">
            <v>0.16200000000000001</v>
          </cell>
          <cell r="Q710">
            <v>5.7000000000000002E-2</v>
          </cell>
          <cell r="R710">
            <v>16.817</v>
          </cell>
          <cell r="S710">
            <v>377.488</v>
          </cell>
        </row>
        <row r="711">
          <cell r="B711" t="str">
            <v>General Reserve</v>
          </cell>
        </row>
        <row r="712">
          <cell r="B712" t="str">
            <v>As per last b/s</v>
          </cell>
          <cell r="D712">
            <v>136.6</v>
          </cell>
          <cell r="E712">
            <v>160.57499999999999</v>
          </cell>
          <cell r="F712">
            <v>185.745</v>
          </cell>
          <cell r="G712">
            <v>209.221</v>
          </cell>
          <cell r="H712">
            <v>9.4480000000000111</v>
          </cell>
          <cell r="I712">
            <v>11.423000000000011</v>
          </cell>
          <cell r="J712">
            <v>14.30200000000001</v>
          </cell>
          <cell r="K712">
            <v>34.818000000000012</v>
          </cell>
          <cell r="L712">
            <v>109.36499999999999</v>
          </cell>
          <cell r="M712">
            <v>135.69900000000001</v>
          </cell>
          <cell r="N712">
            <v>321.33399999999995</v>
          </cell>
          <cell r="O712">
            <v>1414.0340000000001</v>
          </cell>
          <cell r="P712">
            <v>2469.134</v>
          </cell>
          <cell r="Q712">
            <v>3833.7339999999999</v>
          </cell>
          <cell r="R712">
            <v>5852.6</v>
          </cell>
          <cell r="S712">
            <v>9033.6</v>
          </cell>
        </row>
        <row r="713">
          <cell r="B713" t="str">
            <v>Less: DTL of earlier years</v>
          </cell>
          <cell r="D713">
            <v>0</v>
          </cell>
          <cell r="E713">
            <v>0</v>
          </cell>
          <cell r="F713">
            <v>0</v>
          </cell>
          <cell r="G713">
            <v>206.32</v>
          </cell>
          <cell r="H713">
            <v>0</v>
          </cell>
          <cell r="I713">
            <v>0</v>
          </cell>
          <cell r="J713">
            <v>0</v>
          </cell>
          <cell r="K713">
            <v>0</v>
          </cell>
          <cell r="L713">
            <v>67.997</v>
          </cell>
          <cell r="M713">
            <v>0</v>
          </cell>
          <cell r="N713">
            <v>0</v>
          </cell>
          <cell r="O713">
            <v>0</v>
          </cell>
          <cell r="P713">
            <v>0</v>
          </cell>
          <cell r="Q713">
            <v>443.89299999999997</v>
          </cell>
          <cell r="R713">
            <v>0</v>
          </cell>
          <cell r="S713">
            <v>0</v>
          </cell>
        </row>
        <row r="714">
          <cell r="B714" t="str">
            <v>Tfr from P&amp;L</v>
          </cell>
          <cell r="D714">
            <v>23.975000000000001</v>
          </cell>
          <cell r="E714">
            <v>25.17</v>
          </cell>
          <cell r="F714">
            <v>23.475999999999999</v>
          </cell>
          <cell r="G714">
            <v>6.5469999999999997</v>
          </cell>
          <cell r="H714">
            <v>1.9750000000000001</v>
          </cell>
          <cell r="I714">
            <v>2.879</v>
          </cell>
          <cell r="J714">
            <v>20.515999999999998</v>
          </cell>
          <cell r="K714">
            <v>74.546999999999997</v>
          </cell>
          <cell r="L714">
            <v>94.331000000000003</v>
          </cell>
          <cell r="M714">
            <v>158.28700000000001</v>
          </cell>
          <cell r="N714">
            <v>1092.7</v>
          </cell>
          <cell r="O714">
            <v>1055.0999999999999</v>
          </cell>
          <cell r="P714">
            <v>1364.6</v>
          </cell>
          <cell r="Q714">
            <v>2462.759</v>
          </cell>
          <cell r="R714">
            <v>3181</v>
          </cell>
          <cell r="S714">
            <v>4157</v>
          </cell>
        </row>
        <row r="715">
          <cell r="B715" t="str">
            <v>Deposits from companies</v>
          </cell>
          <cell r="D715">
            <v>160.57499999999999</v>
          </cell>
          <cell r="E715">
            <v>185.745</v>
          </cell>
          <cell r="F715">
            <v>209.221</v>
          </cell>
          <cell r="G715">
            <v>9.4480000000000111</v>
          </cell>
          <cell r="H715">
            <v>11.423000000000011</v>
          </cell>
          <cell r="I715">
            <v>14.30200000000001</v>
          </cell>
          <cell r="J715">
            <v>34.818000000000012</v>
          </cell>
          <cell r="K715">
            <v>109.36500000000001</v>
          </cell>
          <cell r="L715">
            <v>135.69900000000001</v>
          </cell>
          <cell r="M715">
            <v>293.98599999999999</v>
          </cell>
          <cell r="N715">
            <v>1414.0340000000001</v>
          </cell>
          <cell r="O715">
            <v>2469.134</v>
          </cell>
          <cell r="P715">
            <v>3833.7339999999999</v>
          </cell>
          <cell r="Q715">
            <v>5852.6</v>
          </cell>
          <cell r="R715">
            <v>9033.6</v>
          </cell>
          <cell r="S715">
            <v>13190.6</v>
          </cell>
        </row>
        <row r="716">
          <cell r="B716" t="str">
            <v>Balance in P&amp;L</v>
          </cell>
          <cell r="D716">
            <v>322.76299999999998</v>
          </cell>
          <cell r="E716">
            <v>381.31400000000002</v>
          </cell>
          <cell r="F716">
            <v>423.07400000000001</v>
          </cell>
          <cell r="G716">
            <v>196.114</v>
          </cell>
          <cell r="H716">
            <v>171.83699999999999</v>
          </cell>
          <cell r="I716">
            <v>195.59899999999999</v>
          </cell>
          <cell r="J716">
            <v>296.24200000000002</v>
          </cell>
          <cell r="K716">
            <v>775</v>
          </cell>
          <cell r="L716">
            <v>1309.33</v>
          </cell>
          <cell r="M716">
            <v>2185.451</v>
          </cell>
          <cell r="N716">
            <v>2110.2530000000002</v>
          </cell>
          <cell r="O716">
            <v>2729.1610000000001</v>
          </cell>
          <cell r="P716">
            <v>4326.152</v>
          </cell>
          <cell r="Q716">
            <v>6361.9319999999998</v>
          </cell>
          <cell r="R716">
            <v>8313.9069999999992</v>
          </cell>
          <cell r="S716">
            <v>9387.1149999999998</v>
          </cell>
        </row>
        <row r="717">
          <cell r="B717" t="str">
            <v>Total</v>
          </cell>
          <cell r="D717">
            <v>1160.7809999999999</v>
          </cell>
          <cell r="E717">
            <v>1185.6510000000001</v>
          </cell>
          <cell r="F717">
            <v>1250.8869999999999</v>
          </cell>
          <cell r="G717">
            <v>824.154</v>
          </cell>
          <cell r="H717">
            <v>801.85199999999998</v>
          </cell>
          <cell r="I717">
            <v>828.49299999999994</v>
          </cell>
          <cell r="J717">
            <v>949.65200000000004</v>
          </cell>
          <cell r="K717">
            <v>1502.9569999999999</v>
          </cell>
          <cell r="L717">
            <v>2830.5540000000001</v>
          </cell>
          <cell r="M717">
            <v>3917.7620000000002</v>
          </cell>
          <cell r="N717">
            <v>5068.5420000000004</v>
          </cell>
          <cell r="O717">
            <v>6799.9400000000005</v>
          </cell>
          <cell r="P717">
            <v>9809.9030000000002</v>
          </cell>
          <cell r="Q717">
            <v>13611.182000000001</v>
          </cell>
          <cell r="R717">
            <v>18760.917000000001</v>
          </cell>
          <cell r="S717">
            <v>24351.796000000002</v>
          </cell>
          <cell r="T717">
            <v>30423.133613542926</v>
          </cell>
          <cell r="U717">
            <v>37361.40775285472</v>
          </cell>
          <cell r="V717">
            <v>45339.369668306696</v>
          </cell>
          <cell r="W717">
            <v>55417.883825031939</v>
          </cell>
          <cell r="X717">
            <v>66432.57440475843</v>
          </cell>
          <cell r="Y717">
            <v>78372.685989529695</v>
          </cell>
          <cell r="Z717">
            <v>91045.727431154228</v>
          </cell>
          <cell r="AA717">
            <v>102874.0632963619</v>
          </cell>
          <cell r="AB717">
            <v>112892.7995534908</v>
          </cell>
          <cell r="AC717">
            <v>120471.66288879544</v>
          </cell>
          <cell r="AD717">
            <v>124690.01987863376</v>
          </cell>
          <cell r="AE717">
            <v>129366.19838804181</v>
          </cell>
          <cell r="AF717">
            <v>134474.62466595758</v>
          </cell>
          <cell r="AG717">
            <v>140049.91401976737</v>
          </cell>
          <cell r="AH717">
            <v>146076.07147962149</v>
          </cell>
          <cell r="AI717">
            <v>152589.68766741711</v>
          </cell>
          <cell r="AJ717">
            <v>159630.33440602649</v>
          </cell>
          <cell r="AK717">
            <v>167240.80870219145</v>
          </cell>
          <cell r="AL717">
            <v>175467.39680131577</v>
          </cell>
          <cell r="AM717">
            <v>184360.159975463</v>
          </cell>
          <cell r="AN717">
            <v>193973.24384433957</v>
          </cell>
          <cell r="BI717">
            <v>21239.240374676177</v>
          </cell>
          <cell r="BJ717">
            <v>26298.140569666306</v>
          </cell>
        </row>
        <row r="718">
          <cell r="B718" t="str">
            <v>Total unsecured loans</v>
          </cell>
          <cell r="D718">
            <v>1917.9980000000003</v>
          </cell>
          <cell r="E718">
            <v>2318.8720000000003</v>
          </cell>
          <cell r="F718">
            <v>1865.2279999999998</v>
          </cell>
          <cell r="G718">
            <v>2332.0990000000002</v>
          </cell>
          <cell r="H718">
            <v>3402.6320000000001</v>
          </cell>
          <cell r="I718">
            <v>2031.0319999999999</v>
          </cell>
          <cell r="J718">
            <v>1246.681</v>
          </cell>
          <cell r="K718">
            <v>1190.8610000000001</v>
          </cell>
          <cell r="L718">
            <v>743.36599999999999</v>
          </cell>
          <cell r="M718">
            <v>697.80200000000002</v>
          </cell>
          <cell r="N718">
            <v>586.5</v>
          </cell>
          <cell r="O718">
            <v>0</v>
          </cell>
          <cell r="P718">
            <v>0</v>
          </cell>
        </row>
        <row r="719">
          <cell r="A719" t="str">
            <v>Debt</v>
          </cell>
        </row>
        <row r="720">
          <cell r="A720" t="str">
            <v>Fixed assets</v>
          </cell>
          <cell r="B720" t="str">
            <v>Secured Loans</v>
          </cell>
        </row>
        <row r="721">
          <cell r="B721" t="str">
            <v>12.5 % debenture fully paidup</v>
          </cell>
          <cell r="D721">
            <v>56.890999999999998</v>
          </cell>
          <cell r="E721">
            <v>0</v>
          </cell>
          <cell r="F721">
            <v>0</v>
          </cell>
          <cell r="G721">
            <v>0</v>
          </cell>
          <cell r="H721">
            <v>0</v>
          </cell>
          <cell r="I721">
            <v>0</v>
          </cell>
          <cell r="J721">
            <v>0</v>
          </cell>
          <cell r="K721">
            <v>0</v>
          </cell>
          <cell r="L721">
            <v>0</v>
          </cell>
          <cell r="M721">
            <v>0</v>
          </cell>
          <cell r="N721">
            <v>0</v>
          </cell>
          <cell r="O721">
            <v>0</v>
          </cell>
        </row>
        <row r="722">
          <cell r="B722" t="str">
            <v>Foreign curr loan from IFC</v>
          </cell>
          <cell r="D722">
            <v>29.1</v>
          </cell>
          <cell r="E722">
            <v>0</v>
          </cell>
          <cell r="F722">
            <v>0</v>
          </cell>
          <cell r="G722">
            <v>0</v>
          </cell>
          <cell r="H722">
            <v>0</v>
          </cell>
          <cell r="I722">
            <v>0</v>
          </cell>
          <cell r="J722">
            <v>0</v>
          </cell>
          <cell r="K722">
            <v>0</v>
          </cell>
          <cell r="L722">
            <v>0</v>
          </cell>
          <cell r="M722">
            <v>0</v>
          </cell>
          <cell r="N722">
            <v>253.7</v>
          </cell>
          <cell r="O722">
            <v>199.64400000000001</v>
          </cell>
          <cell r="P722">
            <v>148.733</v>
          </cell>
          <cell r="Q722">
            <v>113.111</v>
          </cell>
        </row>
        <row r="723">
          <cell r="B723" t="str">
            <v>Term loans from Fis</v>
          </cell>
          <cell r="D723">
            <v>747.5</v>
          </cell>
          <cell r="E723">
            <v>910</v>
          </cell>
          <cell r="F723">
            <v>910</v>
          </cell>
          <cell r="G723">
            <v>906.25</v>
          </cell>
          <cell r="H723">
            <v>281.25</v>
          </cell>
          <cell r="I723">
            <v>156.25</v>
          </cell>
          <cell r="J723">
            <v>0</v>
          </cell>
          <cell r="K723">
            <v>0</v>
          </cell>
          <cell r="L723">
            <v>0</v>
          </cell>
          <cell r="M723">
            <v>0</v>
          </cell>
          <cell r="N723">
            <v>0</v>
          </cell>
          <cell r="O723">
            <v>0</v>
          </cell>
          <cell r="P723">
            <v>52.66</v>
          </cell>
        </row>
        <row r="724">
          <cell r="B724" t="str">
            <v>Term loans from banks</v>
          </cell>
          <cell r="D724">
            <v>692.5</v>
          </cell>
          <cell r="E724">
            <v>682.5</v>
          </cell>
          <cell r="F724">
            <v>935</v>
          </cell>
          <cell r="G724">
            <v>683</v>
          </cell>
          <cell r="H724">
            <v>499</v>
          </cell>
          <cell r="I724">
            <v>1194</v>
          </cell>
          <cell r="J724">
            <v>1664.452</v>
          </cell>
          <cell r="K724">
            <v>947.19399999999996</v>
          </cell>
          <cell r="L724">
            <v>346.05500000000001</v>
          </cell>
          <cell r="M724">
            <v>550</v>
          </cell>
          <cell r="N724">
            <v>333.233</v>
          </cell>
          <cell r="O724">
            <v>0</v>
          </cell>
          <cell r="P724">
            <v>676.33900000000006</v>
          </cell>
        </row>
        <row r="725">
          <cell r="B725" t="str">
            <v>Interest free Sales tax loan</v>
          </cell>
          <cell r="D725">
            <v>8.33</v>
          </cell>
          <cell r="E725">
            <v>6.6639999999999997</v>
          </cell>
          <cell r="F725">
            <v>4.9980000000000002</v>
          </cell>
          <cell r="G725">
            <v>3.3319999999999999</v>
          </cell>
          <cell r="H725">
            <v>0</v>
          </cell>
          <cell r="I725">
            <v>0</v>
          </cell>
          <cell r="J725">
            <v>0</v>
          </cell>
          <cell r="K725">
            <v>0</v>
          </cell>
          <cell r="L725">
            <v>0</v>
          </cell>
          <cell r="M725">
            <v>0</v>
          </cell>
          <cell r="N725">
            <v>0</v>
          </cell>
          <cell r="O725">
            <v>0</v>
          </cell>
          <cell r="P725">
            <v>4503.9840000000004</v>
          </cell>
        </row>
        <row r="726">
          <cell r="B726" t="str">
            <v>Cash credit</v>
          </cell>
          <cell r="D726">
            <v>451.19499999999999</v>
          </cell>
          <cell r="E726">
            <v>157.88800000000001</v>
          </cell>
          <cell r="F726">
            <v>504.88499999999999</v>
          </cell>
          <cell r="G726">
            <v>508.25</v>
          </cell>
          <cell r="H726">
            <v>487.77600000000001</v>
          </cell>
          <cell r="I726">
            <v>685.84900000000005</v>
          </cell>
          <cell r="J726">
            <v>270.77800000000002</v>
          </cell>
          <cell r="K726">
            <v>541.18299999999999</v>
          </cell>
          <cell r="L726">
            <v>852.39200000000005</v>
          </cell>
          <cell r="M726">
            <v>802.875</v>
          </cell>
          <cell r="N726">
            <v>52.357999999999997</v>
          </cell>
          <cell r="O726">
            <v>0</v>
          </cell>
          <cell r="P726">
            <v>737.04499999999996</v>
          </cell>
        </row>
        <row r="727">
          <cell r="B727" t="str">
            <v>6.75% NCD of Rs250 each, fully paid up</v>
          </cell>
          <cell r="D727">
            <v>51.26</v>
          </cell>
          <cell r="E727">
            <v>23.288</v>
          </cell>
          <cell r="F727">
            <v>20.587</v>
          </cell>
          <cell r="G727">
            <v>25.587</v>
          </cell>
          <cell r="H727">
            <v>17.951000000000001</v>
          </cell>
          <cell r="I727">
            <v>17.802</v>
          </cell>
          <cell r="J727">
            <v>38.15</v>
          </cell>
          <cell r="K727">
            <v>43.916000000000004</v>
          </cell>
          <cell r="L727">
            <v>528.26</v>
          </cell>
          <cell r="M727">
            <v>528.26</v>
          </cell>
          <cell r="N727">
            <v>528.26</v>
          </cell>
          <cell r="O727">
            <v>528.26</v>
          </cell>
          <cell r="P727">
            <v>528.26</v>
          </cell>
          <cell r="Q727">
            <v>0</v>
          </cell>
        </row>
        <row r="728">
          <cell r="B728" t="str">
            <v>Total Secured loans</v>
          </cell>
          <cell r="D728">
            <v>2036.7759999999998</v>
          </cell>
          <cell r="E728">
            <v>1780.34</v>
          </cell>
          <cell r="F728">
            <v>2354.8830000000003</v>
          </cell>
          <cell r="G728">
            <v>2100.8319999999999</v>
          </cell>
          <cell r="H728">
            <v>1268.0260000000001</v>
          </cell>
          <cell r="I728">
            <v>2036.0990000000002</v>
          </cell>
          <cell r="J728">
            <v>1935.23</v>
          </cell>
          <cell r="K728">
            <v>1488.377</v>
          </cell>
          <cell r="L728">
            <v>1726.7070000000001</v>
          </cell>
          <cell r="M728">
            <v>1881.135</v>
          </cell>
          <cell r="N728">
            <v>1167.5509999999999</v>
          </cell>
          <cell r="O728">
            <v>727.904</v>
          </cell>
          <cell r="P728">
            <v>676.99299999999994</v>
          </cell>
          <cell r="Q728">
            <v>113.111</v>
          </cell>
        </row>
        <row r="729">
          <cell r="B729" t="str">
            <v>Total</v>
          </cell>
          <cell r="D729">
            <v>3492.5320000000002</v>
          </cell>
          <cell r="E729">
            <v>3599.6169999999997</v>
          </cell>
          <cell r="F729">
            <v>3662.2919999999999</v>
          </cell>
          <cell r="G729">
            <v>3781.4749999999999</v>
          </cell>
          <cell r="H729">
            <v>3817.4249999999997</v>
          </cell>
          <cell r="I729">
            <v>3934.1190000000001</v>
          </cell>
          <cell r="J729">
            <v>4000.7440000000001</v>
          </cell>
          <cell r="K729">
            <v>4204.2240000000002</v>
          </cell>
          <cell r="L729">
            <v>5154.8330000000005</v>
          </cell>
          <cell r="M729">
            <v>5580.7090000000007</v>
          </cell>
          <cell r="N729">
            <v>5930.38</v>
          </cell>
          <cell r="O729">
            <v>6243.2670000000007</v>
          </cell>
          <cell r="P729">
            <v>6721.4550000000008</v>
          </cell>
        </row>
        <row r="730">
          <cell r="B730" t="str">
            <v>Unsecured Loans</v>
          </cell>
        </row>
        <row r="731">
          <cell r="B731" t="str">
            <v>Fixed Deposits</v>
          </cell>
          <cell r="D731">
            <v>190.43899999999999</v>
          </cell>
          <cell r="E731">
            <v>192.26300000000001</v>
          </cell>
          <cell r="F731">
            <v>215.31700000000001</v>
          </cell>
          <cell r="G731">
            <v>488.76499999999999</v>
          </cell>
          <cell r="H731">
            <v>468.86200000000002</v>
          </cell>
          <cell r="I731">
            <v>326.03199999999998</v>
          </cell>
          <cell r="J731">
            <v>104.181</v>
          </cell>
          <cell r="K731">
            <v>108.361</v>
          </cell>
          <cell r="L731">
            <v>82.866</v>
          </cell>
          <cell r="M731">
            <v>17.302</v>
          </cell>
          <cell r="N731">
            <v>0</v>
          </cell>
          <cell r="O731">
            <v>0</v>
          </cell>
          <cell r="P731">
            <v>0</v>
          </cell>
          <cell r="Q731">
            <v>0</v>
          </cell>
        </row>
        <row r="732">
          <cell r="B732" t="str">
            <v>Depreciation for the year</v>
          </cell>
        </row>
        <row r="733">
          <cell r="B733" t="str">
            <v>Short term loans and advances</v>
          </cell>
          <cell r="D733">
            <v>623.27300000000002</v>
          </cell>
          <cell r="E733">
            <v>1113.021</v>
          </cell>
          <cell r="F733">
            <v>924.01300000000003</v>
          </cell>
          <cell r="G733">
            <v>1071.3340000000001</v>
          </cell>
          <cell r="H733">
            <v>1898.77</v>
          </cell>
          <cell r="I733">
            <v>1150</v>
          </cell>
          <cell r="J733">
            <v>350</v>
          </cell>
          <cell r="K733">
            <v>200</v>
          </cell>
          <cell r="L733">
            <v>200</v>
          </cell>
          <cell r="M733">
            <v>200</v>
          </cell>
          <cell r="N733">
            <v>500</v>
          </cell>
          <cell r="O733">
            <v>0</v>
          </cell>
          <cell r="P733">
            <v>0</v>
          </cell>
          <cell r="Q733">
            <v>0</v>
          </cell>
        </row>
        <row r="734">
          <cell r="B734" t="str">
            <v>Loans from Banks</v>
          </cell>
          <cell r="D734">
            <v>150</v>
          </cell>
          <cell r="E734">
            <v>200</v>
          </cell>
          <cell r="F734">
            <v>217.928</v>
          </cell>
          <cell r="G734">
            <v>0</v>
          </cell>
          <cell r="H734">
            <v>0</v>
          </cell>
          <cell r="I734">
            <v>0</v>
          </cell>
          <cell r="J734">
            <v>0</v>
          </cell>
          <cell r="K734">
            <v>882.5</v>
          </cell>
          <cell r="L734">
            <v>460.5</v>
          </cell>
          <cell r="M734">
            <v>480.5</v>
          </cell>
          <cell r="N734">
            <v>86.5</v>
          </cell>
          <cell r="O734">
            <v>0</v>
          </cell>
          <cell r="P734">
            <v>0</v>
          </cell>
          <cell r="Q734">
            <v>0</v>
          </cell>
        </row>
        <row r="735">
          <cell r="B735" t="str">
            <v>Buildings</v>
          </cell>
          <cell r="D735">
            <v>640</v>
          </cell>
          <cell r="E735">
            <v>567</v>
          </cell>
          <cell r="F735">
            <v>435</v>
          </cell>
          <cell r="G735">
            <v>772</v>
          </cell>
          <cell r="H735">
            <v>1035</v>
          </cell>
          <cell r="I735">
            <v>555</v>
          </cell>
          <cell r="J735">
            <v>792.5</v>
          </cell>
          <cell r="K735">
            <v>12.456</v>
          </cell>
          <cell r="L735">
            <v>12.976000000000001</v>
          </cell>
          <cell r="M735">
            <v>14.513</v>
          </cell>
          <cell r="N735">
            <v>0</v>
          </cell>
          <cell r="O735">
            <v>0</v>
          </cell>
          <cell r="P735">
            <v>0</v>
          </cell>
          <cell r="Q735">
            <v>0</v>
          </cell>
        </row>
        <row r="736">
          <cell r="B736" t="str">
            <v>Deposits from companies</v>
          </cell>
          <cell r="D736">
            <v>1413.2730000000001</v>
          </cell>
          <cell r="E736">
            <v>1880.021</v>
          </cell>
          <cell r="F736">
            <v>1576.9409999999998</v>
          </cell>
          <cell r="G736">
            <v>1843.3340000000001</v>
          </cell>
          <cell r="H736">
            <v>2933.77</v>
          </cell>
          <cell r="I736">
            <v>1705</v>
          </cell>
          <cell r="J736">
            <v>1142.5</v>
          </cell>
          <cell r="K736">
            <v>1082.5</v>
          </cell>
          <cell r="L736">
            <v>660.5</v>
          </cell>
          <cell r="M736">
            <v>680.5</v>
          </cell>
          <cell r="N736">
            <v>586.5</v>
          </cell>
          <cell r="O736">
            <v>0</v>
          </cell>
          <cell r="P736">
            <v>0</v>
          </cell>
          <cell r="Q736">
            <v>0</v>
          </cell>
        </row>
        <row r="737">
          <cell r="B737" t="str">
            <v>Furniture fixture</v>
          </cell>
          <cell r="D737">
            <v>1603.7120000000002</v>
          </cell>
          <cell r="E737">
            <v>2072.2840000000001</v>
          </cell>
          <cell r="F737">
            <v>1792.2579999999998</v>
          </cell>
          <cell r="G737">
            <v>2332.0990000000002</v>
          </cell>
          <cell r="H737">
            <v>3402.6320000000001</v>
          </cell>
          <cell r="I737">
            <v>2031.0319999999999</v>
          </cell>
          <cell r="J737">
            <v>1246.681</v>
          </cell>
          <cell r="K737">
            <v>1190.8610000000001</v>
          </cell>
          <cell r="L737">
            <v>743.36599999999999</v>
          </cell>
          <cell r="M737">
            <v>697.80200000000002</v>
          </cell>
          <cell r="N737">
            <v>586.5</v>
          </cell>
          <cell r="O737">
            <v>0</v>
          </cell>
          <cell r="P737">
            <v>0</v>
          </cell>
          <cell r="Q737">
            <v>0</v>
          </cell>
        </row>
        <row r="738">
          <cell r="B738" t="str">
            <v>Term loans from banks</v>
          </cell>
          <cell r="D738">
            <v>314.286</v>
          </cell>
          <cell r="E738">
            <v>246.58799999999999</v>
          </cell>
          <cell r="F738">
            <v>72.97</v>
          </cell>
          <cell r="G738">
            <v>0</v>
          </cell>
          <cell r="H738">
            <v>0</v>
          </cell>
          <cell r="I738">
            <v>0</v>
          </cell>
          <cell r="J738">
            <v>0</v>
          </cell>
          <cell r="K738">
            <v>0</v>
          </cell>
          <cell r="L738">
            <v>0</v>
          </cell>
          <cell r="M738">
            <v>0</v>
          </cell>
          <cell r="N738">
            <v>0</v>
          </cell>
          <cell r="O738">
            <v>0</v>
          </cell>
          <cell r="P738">
            <v>0</v>
          </cell>
          <cell r="Q738">
            <v>0</v>
          </cell>
        </row>
        <row r="739">
          <cell r="B739" t="str">
            <v>Total unsecured loans</v>
          </cell>
          <cell r="D739">
            <v>1917.9980000000003</v>
          </cell>
          <cell r="E739">
            <v>2318.8720000000003</v>
          </cell>
          <cell r="F739">
            <v>1865.2279999999998</v>
          </cell>
          <cell r="G739">
            <v>2332.0990000000002</v>
          </cell>
          <cell r="H739">
            <v>3402.6320000000001</v>
          </cell>
          <cell r="I739">
            <v>2031.0319999999999</v>
          </cell>
          <cell r="J739">
            <v>1246.681</v>
          </cell>
          <cell r="K739">
            <v>1190.8610000000001</v>
          </cell>
          <cell r="L739">
            <v>743.36599999999999</v>
          </cell>
          <cell r="M739">
            <v>697.80200000000002</v>
          </cell>
          <cell r="N739">
            <v>586.5</v>
          </cell>
          <cell r="O739">
            <v>0</v>
          </cell>
          <cell r="P739">
            <v>0</v>
          </cell>
          <cell r="Q739">
            <v>0</v>
          </cell>
        </row>
        <row r="740">
          <cell r="B740" t="str">
            <v>Total</v>
          </cell>
          <cell r="D740">
            <v>0</v>
          </cell>
          <cell r="E740">
            <v>204.05200000000002</v>
          </cell>
          <cell r="F740">
            <v>209.28030000000001</v>
          </cell>
          <cell r="G740">
            <v>232.79900000000001</v>
          </cell>
          <cell r="H740">
            <v>211.37860000000001</v>
          </cell>
          <cell r="I740">
            <v>214.73799999999997</v>
          </cell>
          <cell r="J740">
            <v>196.12599999999998</v>
          </cell>
          <cell r="K740">
            <v>196.64399999999998</v>
          </cell>
          <cell r="L740">
            <v>255.90899999999999</v>
          </cell>
          <cell r="M740">
            <v>297.27699999999999</v>
          </cell>
          <cell r="N740">
            <v>417.60599999999999</v>
          </cell>
          <cell r="O740">
            <v>297.15299999999996</v>
          </cell>
          <cell r="P740">
            <v>319.50799999999998</v>
          </cell>
        </row>
        <row r="741">
          <cell r="A741" t="str">
            <v>Fixed assets</v>
          </cell>
        </row>
        <row r="742">
          <cell r="B742" t="str">
            <v>Gross Block</v>
          </cell>
        </row>
        <row r="743">
          <cell r="B743" t="str">
            <v>Land -freehold</v>
          </cell>
          <cell r="D743">
            <v>8.5510000000000002</v>
          </cell>
          <cell r="E743">
            <v>7.96</v>
          </cell>
          <cell r="F743">
            <v>7.5830000000000002</v>
          </cell>
          <cell r="G743">
            <v>6.9209999999999994</v>
          </cell>
          <cell r="H743">
            <v>6.5590000000000002</v>
          </cell>
          <cell r="I743">
            <v>5.83</v>
          </cell>
          <cell r="J743">
            <v>19.579000000000001</v>
          </cell>
          <cell r="K743">
            <v>18.878999999999998</v>
          </cell>
          <cell r="L743">
            <v>23.222000000000001</v>
          </cell>
          <cell r="M743">
            <v>23.222000000000001</v>
          </cell>
          <cell r="N743">
            <v>22.928999999999998</v>
          </cell>
          <cell r="O743">
            <v>22.806999999999999</v>
          </cell>
          <cell r="P743">
            <v>22.806999999999999</v>
          </cell>
          <cell r="Q743">
            <v>81.543999999999997</v>
          </cell>
          <cell r="R743">
            <v>213.904</v>
          </cell>
          <cell r="S743">
            <v>776.54499999999996</v>
          </cell>
        </row>
        <row r="744">
          <cell r="B744" t="str">
            <v>Land -leasehold</v>
          </cell>
          <cell r="D744">
            <v>4.2240000000000002</v>
          </cell>
          <cell r="E744">
            <v>4.2240000000000002</v>
          </cell>
          <cell r="F744">
            <v>4.2240000000000002</v>
          </cell>
          <cell r="G744">
            <v>4.2240000000000002</v>
          </cell>
          <cell r="H744">
            <v>4.2240000000000002</v>
          </cell>
          <cell r="I744">
            <v>4.2240000000000002</v>
          </cell>
          <cell r="J744">
            <v>4.2240000000000002</v>
          </cell>
          <cell r="K744">
            <v>4.2240000000000002</v>
          </cell>
          <cell r="L744">
            <v>13.801</v>
          </cell>
          <cell r="M744">
            <v>14.101000000000001</v>
          </cell>
          <cell r="N744">
            <v>14.101000000000001</v>
          </cell>
          <cell r="O744">
            <v>52.66</v>
          </cell>
          <cell r="P744">
            <v>52.66</v>
          </cell>
          <cell r="Q744">
            <v>147.58799999999999</v>
          </cell>
          <cell r="R744">
            <v>168.05</v>
          </cell>
          <cell r="S744">
            <v>168.05</v>
          </cell>
        </row>
        <row r="745">
          <cell r="B745" t="str">
            <v>Buildings</v>
          </cell>
          <cell r="D745">
            <v>387.54399999999998</v>
          </cell>
          <cell r="E745">
            <v>388.87800000000004</v>
          </cell>
          <cell r="F745">
            <v>389.839</v>
          </cell>
          <cell r="G745">
            <v>459.41500000000002</v>
          </cell>
          <cell r="H745">
            <v>457.86199999999997</v>
          </cell>
          <cell r="I745">
            <v>509.52</v>
          </cell>
          <cell r="J745">
            <v>499.58299999999997</v>
          </cell>
          <cell r="K745">
            <v>479.87200000000001</v>
          </cell>
          <cell r="L745">
            <v>494.53800000000001</v>
          </cell>
          <cell r="M745">
            <v>551.76800000000003</v>
          </cell>
          <cell r="N745">
            <v>560.64800000000002</v>
          </cell>
          <cell r="O745">
            <v>588.55700000000002</v>
          </cell>
          <cell r="P745">
            <v>676.33900000000006</v>
          </cell>
          <cell r="Q745">
            <v>727.60400000000004</v>
          </cell>
          <cell r="R745">
            <v>800.55399999999997</v>
          </cell>
          <cell r="S745">
            <v>1179.373</v>
          </cell>
        </row>
        <row r="746">
          <cell r="B746" t="str">
            <v>Plant and machinery</v>
          </cell>
          <cell r="D746">
            <v>2835.3540000000003</v>
          </cell>
          <cell r="E746">
            <v>2934.6419999999998</v>
          </cell>
          <cell r="F746">
            <v>3001.0029999999997</v>
          </cell>
          <cell r="G746">
            <v>3051.6350000000002</v>
          </cell>
          <cell r="H746">
            <v>3088.0119999999997</v>
          </cell>
          <cell r="I746">
            <v>3150.2419999999997</v>
          </cell>
          <cell r="J746">
            <v>3181.88</v>
          </cell>
          <cell r="K746">
            <v>3394.1639999999998</v>
          </cell>
          <cell r="L746">
            <v>3622.748</v>
          </cell>
          <cell r="M746">
            <v>3892.3490000000002</v>
          </cell>
          <cell r="N746">
            <v>4128.7280000000001</v>
          </cell>
          <cell r="O746">
            <v>4255.49</v>
          </cell>
          <cell r="P746">
            <v>4503.9840000000004</v>
          </cell>
          <cell r="Q746">
            <v>4964.6909999999998</v>
          </cell>
          <cell r="R746">
            <v>5487.2569999999996</v>
          </cell>
          <cell r="S746">
            <v>6183.09</v>
          </cell>
        </row>
        <row r="747">
          <cell r="B747" t="str">
            <v>Furniture fixture</v>
          </cell>
          <cell r="D747">
            <v>229.38899999999998</v>
          </cell>
          <cell r="E747">
            <v>233.13</v>
          </cell>
          <cell r="F747">
            <v>239.05599999999998</v>
          </cell>
          <cell r="G747">
            <v>233.69299999999998</v>
          </cell>
          <cell r="H747">
            <v>242.81700000000001</v>
          </cell>
          <cell r="I747">
            <v>246.50100000000003</v>
          </cell>
          <cell r="J747">
            <v>257.32800000000003</v>
          </cell>
          <cell r="K747">
            <v>263.16899999999998</v>
          </cell>
          <cell r="L747">
            <v>316.73500000000001</v>
          </cell>
          <cell r="M747">
            <v>409.74400000000003</v>
          </cell>
          <cell r="N747">
            <v>508.68400000000003</v>
          </cell>
          <cell r="O747">
            <v>613.47500000000002</v>
          </cell>
          <cell r="P747">
            <v>660.03300000000002</v>
          </cell>
          <cell r="Q747">
            <v>1111.9000000000001</v>
          </cell>
          <cell r="R747">
            <v>1494.674</v>
          </cell>
          <cell r="S747">
            <v>1732.8150000000001</v>
          </cell>
        </row>
        <row r="748">
          <cell r="B748" t="str">
            <v>Office equipment</v>
          </cell>
          <cell r="E748">
            <v>10.462</v>
          </cell>
          <cell r="F748">
            <v>7.55</v>
          </cell>
          <cell r="G748">
            <v>8.3129999999999988</v>
          </cell>
          <cell r="H748">
            <v>6.9959999999999996</v>
          </cell>
          <cell r="I748">
            <v>9.0280000000000005</v>
          </cell>
          <cell r="J748">
            <v>12.215</v>
          </cell>
          <cell r="K748">
            <v>11.726000000000001</v>
          </cell>
          <cell r="L748">
            <v>21.7</v>
          </cell>
          <cell r="M748">
            <v>30.178000000000001</v>
          </cell>
          <cell r="N748">
            <v>24.395</v>
          </cell>
          <cell r="O748">
            <v>29.949000000000002</v>
          </cell>
          <cell r="P748">
            <v>77.012</v>
          </cell>
          <cell r="Q748">
            <v>122.667</v>
          </cell>
          <cell r="R748">
            <v>184.75299999999999</v>
          </cell>
          <cell r="S748">
            <v>221.595</v>
          </cell>
        </row>
        <row r="749">
          <cell r="B749" t="str">
            <v>Vehicles</v>
          </cell>
          <cell r="D749">
            <v>27.47</v>
          </cell>
          <cell r="E749">
            <v>30.782999999999998</v>
          </cell>
          <cell r="F749">
            <v>20.587</v>
          </cell>
          <cell r="G749">
            <v>25.587</v>
          </cell>
          <cell r="H749">
            <v>17.951000000000001</v>
          </cell>
          <cell r="I749">
            <v>17.802</v>
          </cell>
          <cell r="J749">
            <v>38.15</v>
          </cell>
          <cell r="K749">
            <v>43.916000000000004</v>
          </cell>
          <cell r="L749">
            <v>51.078000000000003</v>
          </cell>
          <cell r="M749">
            <v>56.814</v>
          </cell>
          <cell r="N749">
            <v>62.579000000000001</v>
          </cell>
          <cell r="O749">
            <v>77.566999999999993</v>
          </cell>
          <cell r="P749">
            <v>95.997</v>
          </cell>
          <cell r="Q749">
            <v>114.642</v>
          </cell>
          <cell r="R749">
            <v>130.63300000000001</v>
          </cell>
          <cell r="S749">
            <v>137.39400000000001</v>
          </cell>
        </row>
        <row r="750">
          <cell r="B750" t="str">
            <v>Intangible  assets - TMs</v>
          </cell>
          <cell r="D750">
            <v>0</v>
          </cell>
          <cell r="E750">
            <v>1391.4879999999998</v>
          </cell>
          <cell r="F750">
            <v>1586.8109999999999</v>
          </cell>
          <cell r="G750">
            <v>1804.9720000000002</v>
          </cell>
          <cell r="H750">
            <v>1996.4640000000002</v>
          </cell>
          <cell r="I750">
            <v>2201.1509999999998</v>
          </cell>
          <cell r="J750">
            <v>2349.4549999999999</v>
          </cell>
          <cell r="K750">
            <v>2449.6729999999998</v>
          </cell>
          <cell r="L750">
            <v>632.71100000000001</v>
          </cell>
          <cell r="M750">
            <v>632.71100000000001</v>
          </cell>
          <cell r="N750">
            <v>632.71100000000001</v>
          </cell>
          <cell r="O750">
            <v>632.71100000000001</v>
          </cell>
          <cell r="P750">
            <v>632.71100000000001</v>
          </cell>
          <cell r="Q750">
            <v>632.71100000000001</v>
          </cell>
          <cell r="R750">
            <v>632.11099999999999</v>
          </cell>
          <cell r="S750">
            <v>632.11099999999999</v>
          </cell>
        </row>
        <row r="751">
          <cell r="B751" t="str">
            <v>Total</v>
          </cell>
          <cell r="D751">
            <v>3492.5320000000002</v>
          </cell>
          <cell r="E751">
            <v>3599.6169999999997</v>
          </cell>
          <cell r="F751">
            <v>3662.2919999999999</v>
          </cell>
          <cell r="G751">
            <v>3781.4749999999999</v>
          </cell>
          <cell r="H751">
            <v>3817.4249999999997</v>
          </cell>
          <cell r="I751">
            <v>3934.1190000000001</v>
          </cell>
          <cell r="J751">
            <v>4000.7440000000001</v>
          </cell>
          <cell r="K751">
            <v>4204.2240000000002</v>
          </cell>
          <cell r="L751">
            <v>5154.8330000000005</v>
          </cell>
          <cell r="M751">
            <v>5580.7090000000007</v>
          </cell>
          <cell r="N751">
            <v>5930.38</v>
          </cell>
          <cell r="O751">
            <v>6243.2670000000007</v>
          </cell>
          <cell r="P751">
            <v>6721.5430000000015</v>
          </cell>
          <cell r="Q751">
            <v>7903.3469999999998</v>
          </cell>
          <cell r="R751">
            <v>9111.9359999999997</v>
          </cell>
          <cell r="S751">
            <v>11030.973000000002</v>
          </cell>
        </row>
        <row r="752">
          <cell r="B752" t="str">
            <v>Net Block</v>
          </cell>
        </row>
        <row r="753">
          <cell r="B753" t="str">
            <v>Depreciation for the year</v>
          </cell>
          <cell r="D753">
            <v>8.5510000000000002</v>
          </cell>
          <cell r="E753">
            <v>7.96</v>
          </cell>
          <cell r="F753">
            <v>7.5830000000000002</v>
          </cell>
          <cell r="G753">
            <v>6.9209999999999994</v>
          </cell>
          <cell r="H753">
            <v>6.5590000000000002</v>
          </cell>
          <cell r="I753">
            <v>5.83</v>
          </cell>
          <cell r="J753">
            <v>19.579000000000001</v>
          </cell>
          <cell r="K753">
            <v>18.878999999999998</v>
          </cell>
          <cell r="L753">
            <v>23.222000000000001</v>
          </cell>
          <cell r="M753">
            <v>23.222000000000001</v>
          </cell>
          <cell r="N753">
            <v>22.928999999999998</v>
          </cell>
          <cell r="O753">
            <v>22.806999999999999</v>
          </cell>
          <cell r="P753">
            <v>22.719000000000001</v>
          </cell>
        </row>
        <row r="754">
          <cell r="B754" t="str">
            <v>Depreciation for the year</v>
          </cell>
          <cell r="D754">
            <v>4.2240000000000002</v>
          </cell>
          <cell r="E754">
            <v>4.2240000000000002</v>
          </cell>
          <cell r="F754">
            <v>4.2240000000000002</v>
          </cell>
          <cell r="G754">
            <v>4.2240000000000002</v>
          </cell>
          <cell r="H754">
            <v>4.2240000000000002</v>
          </cell>
          <cell r="I754">
            <v>4.2240000000000002</v>
          </cell>
          <cell r="J754">
            <v>4.2240000000000002</v>
          </cell>
          <cell r="K754">
            <v>4.2240000000000002</v>
          </cell>
          <cell r="L754">
            <v>13.801</v>
          </cell>
          <cell r="M754">
            <v>14.101000000000001</v>
          </cell>
          <cell r="N754">
            <v>14.101000000000001</v>
          </cell>
          <cell r="O754">
            <v>52.66</v>
          </cell>
          <cell r="P754">
            <v>52.66</v>
          </cell>
        </row>
        <row r="755">
          <cell r="B755" t="str">
            <v>Land -freehold</v>
          </cell>
          <cell r="D755">
            <v>387.54399999999998</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row>
        <row r="756">
          <cell r="B756" t="str">
            <v>Land -leasehold</v>
          </cell>
          <cell r="D756">
            <v>2835.3540000000003</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row>
        <row r="757">
          <cell r="B757" t="str">
            <v>Buildings</v>
          </cell>
          <cell r="D757">
            <v>229.38899999999998</v>
          </cell>
          <cell r="E757">
            <v>10.663</v>
          </cell>
          <cell r="F757">
            <v>10.715999999999999</v>
          </cell>
          <cell r="G757">
            <v>10.815999999999999</v>
          </cell>
          <cell r="H757">
            <v>11.862</v>
          </cell>
          <cell r="I757">
            <v>12.547000000000001</v>
          </cell>
          <cell r="J757">
            <v>12.899000000000001</v>
          </cell>
          <cell r="K757">
            <v>12.456</v>
          </cell>
          <cell r="L757">
            <v>12.976000000000001</v>
          </cell>
          <cell r="M757">
            <v>14.513</v>
          </cell>
          <cell r="N757">
            <v>14.891999999999999</v>
          </cell>
          <cell r="O757">
            <v>15.113</v>
          </cell>
          <cell r="P757">
            <v>18.402999999999999</v>
          </cell>
          <cell r="Q757">
            <v>20.032999999999998</v>
          </cell>
          <cell r="R757">
            <v>23.091999999999999</v>
          </cell>
          <cell r="S757">
            <v>26.77</v>
          </cell>
        </row>
        <row r="758">
          <cell r="B758" t="str">
            <v>Plant and machinery</v>
          </cell>
          <cell r="D758">
            <v>27.47</v>
          </cell>
          <cell r="E758">
            <v>176.91300000000001</v>
          </cell>
          <cell r="F758">
            <v>181.74799999999999</v>
          </cell>
          <cell r="G758">
            <v>205.13200000000001</v>
          </cell>
          <cell r="H758">
            <v>182.27600000000001</v>
          </cell>
          <cell r="I758">
            <v>184.85399999999998</v>
          </cell>
          <cell r="J758">
            <v>162.96099999999998</v>
          </cell>
          <cell r="K758">
            <v>158.387</v>
          </cell>
          <cell r="L758">
            <v>166.63800000000001</v>
          </cell>
          <cell r="M758">
            <v>177.089</v>
          </cell>
          <cell r="N758">
            <v>208.411</v>
          </cell>
          <cell r="O758">
            <v>184.59899999999999</v>
          </cell>
          <cell r="P758">
            <v>180.87200000000001</v>
          </cell>
          <cell r="Q758">
            <v>275.91700000000003</v>
          </cell>
          <cell r="R758">
            <v>289.75900000000001</v>
          </cell>
          <cell r="S758">
            <v>293.47000000000003</v>
          </cell>
        </row>
        <row r="759">
          <cell r="B759" t="str">
            <v>Furniture fixture</v>
          </cell>
          <cell r="E759">
            <v>13.58</v>
          </cell>
          <cell r="F759">
            <v>14.328999999999999</v>
          </cell>
          <cell r="G759">
            <v>13.663999999999998</v>
          </cell>
          <cell r="H759">
            <v>13.766999999999999</v>
          </cell>
          <cell r="I759">
            <v>14.04</v>
          </cell>
          <cell r="J759">
            <v>15.071000000000002</v>
          </cell>
          <cell r="K759">
            <v>17.797000000000001</v>
          </cell>
          <cell r="L759">
            <v>22.559000000000001</v>
          </cell>
          <cell r="M759">
            <v>29.465</v>
          </cell>
          <cell r="N759">
            <v>117.309</v>
          </cell>
          <cell r="O759">
            <v>81.906999999999996</v>
          </cell>
          <cell r="P759">
            <v>100.182</v>
          </cell>
          <cell r="Q759">
            <v>212.482</v>
          </cell>
          <cell r="R759">
            <v>283.27</v>
          </cell>
          <cell r="S759">
            <v>267.58699999999999</v>
          </cell>
        </row>
        <row r="760">
          <cell r="B760" t="str">
            <v>Office equipment</v>
          </cell>
          <cell r="D760">
            <v>3492.5320000000002</v>
          </cell>
          <cell r="E760">
            <v>2208.1289999999999</v>
          </cell>
          <cell r="F760">
            <v>2075.4809999999998</v>
          </cell>
          <cell r="G760">
            <v>1976.5029999999997</v>
          </cell>
          <cell r="H760">
            <v>1820.9609999999996</v>
          </cell>
          <cell r="I760">
            <v>1732.9680000000003</v>
          </cell>
          <cell r="J760">
            <v>1651.2890000000002</v>
          </cell>
          <cell r="K760">
            <v>1754.5510000000004</v>
          </cell>
          <cell r="L760">
            <v>2511.4810000000007</v>
          </cell>
          <cell r="M760">
            <v>2724.6080000000011</v>
          </cell>
          <cell r="N760">
            <v>2744.7850000000003</v>
          </cell>
          <cell r="O760">
            <v>2626.3080000000004</v>
          </cell>
          <cell r="P760">
            <v>2830.6850000000009</v>
          </cell>
          <cell r="Q760">
            <v>8.5239999999999991</v>
          </cell>
          <cell r="R760">
            <v>14.528</v>
          </cell>
          <cell r="S760">
            <v>15.959</v>
          </cell>
        </row>
        <row r="761">
          <cell r="B761" t="str">
            <v>Vehicles</v>
          </cell>
          <cell r="E761">
            <v>2.8959999999999999</v>
          </cell>
          <cell r="F761">
            <v>2.4873000000000003</v>
          </cell>
          <cell r="G761">
            <v>3.1870000000000003</v>
          </cell>
          <cell r="H761">
            <v>3.4735999999999998</v>
          </cell>
          <cell r="I761">
            <v>3.2969999999999997</v>
          </cell>
          <cell r="J761">
            <v>5.1950000000000003</v>
          </cell>
          <cell r="K761">
            <v>8.0040000000000013</v>
          </cell>
          <cell r="L761">
            <v>11.555</v>
          </cell>
          <cell r="M761">
            <v>12.939</v>
          </cell>
          <cell r="N761">
            <v>13.723000000000001</v>
          </cell>
          <cell r="O761">
            <v>15.534000000000001</v>
          </cell>
          <cell r="P761">
            <v>20.050999999999998</v>
          </cell>
          <cell r="Q761">
            <v>30.324999999999999</v>
          </cell>
          <cell r="R761">
            <v>43.957000000000001</v>
          </cell>
          <cell r="S761">
            <v>26.859000000000002</v>
          </cell>
        </row>
        <row r="762">
          <cell r="A762" t="str">
            <v>Investments</v>
          </cell>
          <cell r="B762" t="str">
            <v>Intangible assets - TMs</v>
          </cell>
          <cell r="L762">
            <v>42.180999999999997</v>
          </cell>
          <cell r="M762">
            <v>63.271000000000001</v>
          </cell>
          <cell r="N762">
            <v>63.271000000000001</v>
          </cell>
          <cell r="O762">
            <v>303.64800000000002</v>
          </cell>
          <cell r="P762">
            <v>25.317</v>
          </cell>
          <cell r="Q762">
            <v>25.317</v>
          </cell>
          <cell r="R762">
            <v>29.216999999999999</v>
          </cell>
          <cell r="S762">
            <v>25.245000000000001</v>
          </cell>
        </row>
        <row r="763">
          <cell r="B763" t="str">
            <v>Total</v>
          </cell>
          <cell r="D763">
            <v>0</v>
          </cell>
          <cell r="E763">
            <v>204.05200000000002</v>
          </cell>
          <cell r="F763">
            <v>209.28030000000001</v>
          </cell>
          <cell r="G763">
            <v>232.79900000000001</v>
          </cell>
          <cell r="H763">
            <v>211.37860000000001</v>
          </cell>
          <cell r="I763">
            <v>214.73799999999997</v>
          </cell>
          <cell r="J763">
            <v>196.12599999999998</v>
          </cell>
          <cell r="K763">
            <v>196.64399999999998</v>
          </cell>
          <cell r="L763">
            <v>255.90899999999999</v>
          </cell>
          <cell r="M763">
            <v>297.27699999999999</v>
          </cell>
          <cell r="N763">
            <v>417.60599999999999</v>
          </cell>
          <cell r="O763">
            <v>297.15299999999996</v>
          </cell>
          <cell r="P763">
            <v>319.50799999999998</v>
          </cell>
          <cell r="Q763">
            <v>547.28100000000006</v>
          </cell>
          <cell r="R763">
            <v>654.60599999999999</v>
          </cell>
          <cell r="S763">
            <v>630.64499999999998</v>
          </cell>
        </row>
        <row r="764">
          <cell r="B764" t="str">
            <v>Trade Investments - unquoted</v>
          </cell>
        </row>
        <row r="765">
          <cell r="B765" t="str">
            <v>Depreciation as at 31/03/xx</v>
          </cell>
          <cell r="D765">
            <v>44.697000000000003</v>
          </cell>
          <cell r="E765">
            <v>34.697000000000003</v>
          </cell>
          <cell r="F765">
            <v>14.301</v>
          </cell>
          <cell r="G765">
            <v>14.301</v>
          </cell>
          <cell r="H765">
            <v>238.91</v>
          </cell>
          <cell r="I765">
            <v>238.91</v>
          </cell>
          <cell r="J765">
            <v>233.99100000000001</v>
          </cell>
          <cell r="K765">
            <v>233.99100000000001</v>
          </cell>
          <cell r="L765">
            <v>233.99100000000001</v>
          </cell>
          <cell r="M765">
            <v>0</v>
          </cell>
          <cell r="N765">
            <v>10</v>
          </cell>
          <cell r="O765">
            <v>10</v>
          </cell>
          <cell r="P765">
            <v>25</v>
          </cell>
        </row>
        <row r="766">
          <cell r="B766" t="str">
            <v>Land -freehold</v>
          </cell>
          <cell r="D766">
            <v>163.803</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row>
        <row r="767">
          <cell r="B767" t="str">
            <v>Land -leasehold</v>
          </cell>
          <cell r="D767">
            <v>11.472</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row>
        <row r="768">
          <cell r="B768" t="str">
            <v>Buildings</v>
          </cell>
          <cell r="D768">
            <v>0</v>
          </cell>
          <cell r="E768">
            <v>69.972000000000008</v>
          </cell>
          <cell r="F768">
            <v>80.277999999999992</v>
          </cell>
          <cell r="G768">
            <v>91.094000000000008</v>
          </cell>
          <cell r="H768">
            <v>102.91600000000001</v>
          </cell>
          <cell r="I768">
            <v>115.42699999999999</v>
          </cell>
          <cell r="J768">
            <v>127.547</v>
          </cell>
          <cell r="K768">
            <v>138.73099999999999</v>
          </cell>
          <cell r="L768">
            <v>149.87100000000001</v>
          </cell>
          <cell r="M768">
            <v>164.04900000000001</v>
          </cell>
          <cell r="N768">
            <v>178.446</v>
          </cell>
          <cell r="O768">
            <v>191.946</v>
          </cell>
          <cell r="P768">
            <v>209.90100000000001</v>
          </cell>
          <cell r="Q768">
            <v>228.726</v>
          </cell>
          <cell r="R768">
            <v>249.54400000000001</v>
          </cell>
          <cell r="S768">
            <v>275.71800000000002</v>
          </cell>
        </row>
        <row r="769">
          <cell r="B769" t="str">
            <v>Plant and machinery</v>
          </cell>
          <cell r="D769">
            <v>175.27500000000001</v>
          </cell>
          <cell r="E769">
            <v>1220.5719999999999</v>
          </cell>
          <cell r="F769">
            <v>1396.248</v>
          </cell>
          <cell r="G769">
            <v>1595.7090000000001</v>
          </cell>
          <cell r="H769">
            <v>1765.9</v>
          </cell>
          <cell r="I769">
            <v>1945.8240000000001</v>
          </cell>
          <cell r="J769">
            <v>2067.2259999999997</v>
          </cell>
          <cell r="K769">
            <v>2163.0129999999999</v>
          </cell>
          <cell r="L769">
            <v>2293.9209999999998</v>
          </cell>
          <cell r="M769">
            <v>2405.4189999999999</v>
          </cell>
          <cell r="N769">
            <v>2570.3049999999998</v>
          </cell>
          <cell r="O769">
            <v>2609.2220000000002</v>
          </cell>
          <cell r="P769">
            <v>2753.413</v>
          </cell>
          <cell r="Q769">
            <v>2871.942</v>
          </cell>
          <cell r="R769">
            <v>3034.5650000000001</v>
          </cell>
          <cell r="S769">
            <v>3194.7579999999998</v>
          </cell>
        </row>
        <row r="770">
          <cell r="B770" t="str">
            <v>Furniture fixture</v>
          </cell>
          <cell r="E770">
            <v>90.481999999999999</v>
          </cell>
          <cell r="F770">
            <v>102.735</v>
          </cell>
          <cell r="G770">
            <v>109.85599999999999</v>
          </cell>
          <cell r="H770">
            <v>120.652</v>
          </cell>
          <cell r="I770">
            <v>130.87200000000001</v>
          </cell>
          <cell r="J770">
            <v>142.46700000000001</v>
          </cell>
          <cell r="K770">
            <v>136.203</v>
          </cell>
          <cell r="L770">
            <v>135.679</v>
          </cell>
          <cell r="M770">
            <v>151.00299999999999</v>
          </cell>
          <cell r="N770">
            <v>243.726</v>
          </cell>
          <cell r="O770">
            <v>313.471</v>
          </cell>
          <cell r="P770">
            <v>371.363</v>
          </cell>
          <cell r="Q770">
            <v>513.86699999999996</v>
          </cell>
          <cell r="R770">
            <v>698.13300000000004</v>
          </cell>
          <cell r="S770">
            <v>922.62300000000005</v>
          </cell>
        </row>
        <row r="771">
          <cell r="B771" t="str">
            <v>Office equipment</v>
          </cell>
          <cell r="F771">
            <v>0</v>
          </cell>
          <cell r="G771">
            <v>0</v>
          </cell>
          <cell r="H771">
            <v>7.4930000000000003</v>
          </cell>
          <cell r="I771">
            <v>7.4930000000000003</v>
          </cell>
          <cell r="J771">
            <v>7.4930000000000003</v>
          </cell>
          <cell r="K771">
            <v>7.4930000000000003</v>
          </cell>
          <cell r="L771">
            <v>7.4930000000000003</v>
          </cell>
          <cell r="M771">
            <v>7.4930000000000003</v>
          </cell>
          <cell r="N771">
            <v>0.95199999999999996</v>
          </cell>
          <cell r="O771">
            <v>0</v>
          </cell>
          <cell r="P771">
            <v>13.632</v>
          </cell>
          <cell r="Q771">
            <v>18.84</v>
          </cell>
          <cell r="R771">
            <v>26.678000000000001</v>
          </cell>
          <cell r="S771">
            <v>40.893000000000001</v>
          </cell>
        </row>
        <row r="772">
          <cell r="B772" t="str">
            <v>Vehicles</v>
          </cell>
          <cell r="D772">
            <v>219.97200000000001</v>
          </cell>
          <cell r="E772">
            <v>10.462</v>
          </cell>
          <cell r="F772">
            <v>7.55</v>
          </cell>
          <cell r="G772">
            <v>8.3129999999999988</v>
          </cell>
          <cell r="H772">
            <v>6.9959999999999996</v>
          </cell>
          <cell r="I772">
            <v>9.0280000000000005</v>
          </cell>
          <cell r="J772">
            <v>12.215</v>
          </cell>
          <cell r="K772">
            <v>11.726000000000001</v>
          </cell>
          <cell r="L772">
            <v>21.7</v>
          </cell>
          <cell r="M772">
            <v>30.178000000000001</v>
          </cell>
          <cell r="N772">
            <v>24.395</v>
          </cell>
          <cell r="O772">
            <v>29.949000000000002</v>
          </cell>
          <cell r="P772">
            <v>44.773000000000003</v>
          </cell>
          <cell r="Q772">
            <v>59.716000000000001</v>
          </cell>
          <cell r="R772">
            <v>68.709000000000003</v>
          </cell>
          <cell r="S772">
            <v>61.43</v>
          </cell>
        </row>
        <row r="773">
          <cell r="B773" t="str">
            <v>Intangible assets - TMs</v>
          </cell>
          <cell r="D773">
            <v>219.97200000000001</v>
          </cell>
          <cell r="E773">
            <v>251.24700000000001</v>
          </cell>
          <cell r="F773">
            <v>201.05799999999999</v>
          </cell>
          <cell r="G773">
            <v>216.45</v>
          </cell>
          <cell r="H773">
            <v>-28.984999999999957</v>
          </cell>
          <cell r="I773">
            <v>404.33699999999999</v>
          </cell>
          <cell r="J773">
            <v>359.30900000000003</v>
          </cell>
          <cell r="K773">
            <v>371.25700000000006</v>
          </cell>
          <cell r="L773">
            <v>42.180999999999997</v>
          </cell>
          <cell r="M773">
            <v>105.452</v>
          </cell>
          <cell r="N773">
            <v>168.72300000000001</v>
          </cell>
          <cell r="O773">
            <v>472.37099999999998</v>
          </cell>
          <cell r="P773">
            <v>497.68799999999999</v>
          </cell>
          <cell r="Q773">
            <v>523.005</v>
          </cell>
          <cell r="R773">
            <v>547.93200000000002</v>
          </cell>
          <cell r="S773">
            <v>573.18600000000004</v>
          </cell>
        </row>
        <row r="774">
          <cell r="B774" t="str">
            <v>Total</v>
          </cell>
          <cell r="D774">
            <v>0</v>
          </cell>
          <cell r="E774">
            <v>1391.4879999999998</v>
          </cell>
          <cell r="F774">
            <v>1586.8109999999999</v>
          </cell>
          <cell r="G774">
            <v>1804.9720000000002</v>
          </cell>
          <cell r="H774">
            <v>1996.4640000000002</v>
          </cell>
          <cell r="I774">
            <v>2201.1509999999998</v>
          </cell>
          <cell r="J774">
            <v>2349.4549999999999</v>
          </cell>
          <cell r="K774">
            <v>2449.6729999999998</v>
          </cell>
          <cell r="L774">
            <v>2643.3519999999999</v>
          </cell>
          <cell r="M774">
            <v>2856.1009999999997</v>
          </cell>
          <cell r="N774">
            <v>3185.5949999999998</v>
          </cell>
          <cell r="O774">
            <v>3616.9590000000003</v>
          </cell>
          <cell r="P774">
            <v>3890.77</v>
          </cell>
          <cell r="Q774">
            <v>4216.0959999999995</v>
          </cell>
          <cell r="R774">
            <v>4625.5609999999997</v>
          </cell>
          <cell r="S774">
            <v>5068.6080000000002</v>
          </cell>
        </row>
        <row r="776">
          <cell r="A776" t="str">
            <v>Current Assets</v>
          </cell>
          <cell r="B776" t="str">
            <v>Net Block</v>
          </cell>
        </row>
        <row r="777">
          <cell r="B777" t="str">
            <v>Land -freehold</v>
          </cell>
          <cell r="D777">
            <v>8.5510000000000002</v>
          </cell>
          <cell r="E777">
            <v>7.96</v>
          </cell>
          <cell r="F777">
            <v>7.5830000000000002</v>
          </cell>
          <cell r="G777">
            <v>6.9209999999999994</v>
          </cell>
          <cell r="H777">
            <v>6.5590000000000002</v>
          </cell>
          <cell r="I777">
            <v>5.83</v>
          </cell>
          <cell r="J777">
            <v>19.579000000000001</v>
          </cell>
          <cell r="K777">
            <v>18.878999999999998</v>
          </cell>
          <cell r="L777">
            <v>23.222000000000001</v>
          </cell>
          <cell r="M777">
            <v>23.222000000000001</v>
          </cell>
          <cell r="N777">
            <v>22.928999999999998</v>
          </cell>
          <cell r="O777">
            <v>22.806999999999999</v>
          </cell>
          <cell r="P777">
            <v>22.806999999999999</v>
          </cell>
          <cell r="Q777">
            <v>81.543999999999997</v>
          </cell>
          <cell r="R777">
            <v>213.904</v>
          </cell>
          <cell r="S777">
            <v>776.54499999999996</v>
          </cell>
        </row>
        <row r="778">
          <cell r="B778" t="str">
            <v>Land -leasehold</v>
          </cell>
          <cell r="D778">
            <v>4.2240000000000002</v>
          </cell>
          <cell r="E778">
            <v>4.2240000000000002</v>
          </cell>
          <cell r="F778">
            <v>4.2240000000000002</v>
          </cell>
          <cell r="G778">
            <v>4.2240000000000002</v>
          </cell>
          <cell r="H778">
            <v>4.2240000000000002</v>
          </cell>
          <cell r="I778">
            <v>4.2240000000000002</v>
          </cell>
          <cell r="J778">
            <v>4.2240000000000002</v>
          </cell>
          <cell r="K778">
            <v>4.2240000000000002</v>
          </cell>
          <cell r="L778">
            <v>13.801</v>
          </cell>
          <cell r="M778">
            <v>14.101000000000001</v>
          </cell>
          <cell r="N778">
            <v>14.101000000000001</v>
          </cell>
          <cell r="O778">
            <v>52.66</v>
          </cell>
          <cell r="P778">
            <v>52.66</v>
          </cell>
          <cell r="Q778">
            <v>147.58799999999999</v>
          </cell>
          <cell r="R778">
            <v>168.05</v>
          </cell>
          <cell r="S778">
            <v>168.05</v>
          </cell>
        </row>
        <row r="779">
          <cell r="B779" t="str">
            <v>Buildings</v>
          </cell>
          <cell r="D779">
            <v>387.54399999999998</v>
          </cell>
          <cell r="E779">
            <v>318.90600000000006</v>
          </cell>
          <cell r="F779">
            <v>309.56100000000004</v>
          </cell>
          <cell r="G779">
            <v>368.32100000000003</v>
          </cell>
          <cell r="H779">
            <v>354.94599999999997</v>
          </cell>
          <cell r="I779">
            <v>394.09299999999996</v>
          </cell>
          <cell r="J779">
            <v>372.03599999999994</v>
          </cell>
          <cell r="K779">
            <v>341.14100000000002</v>
          </cell>
          <cell r="L779">
            <v>344.66700000000003</v>
          </cell>
          <cell r="M779">
            <v>387.71900000000005</v>
          </cell>
          <cell r="N779">
            <v>382.202</v>
          </cell>
          <cell r="O779">
            <v>396.61099999999999</v>
          </cell>
          <cell r="P779">
            <v>466.43800000000005</v>
          </cell>
          <cell r="Q779">
            <v>498.87800000000004</v>
          </cell>
          <cell r="R779">
            <v>551.01</v>
          </cell>
          <cell r="S779">
            <v>903.65499999999997</v>
          </cell>
        </row>
        <row r="780">
          <cell r="B780" t="str">
            <v>Plant and machinery</v>
          </cell>
          <cell r="D780">
            <v>2835.3540000000003</v>
          </cell>
          <cell r="E780">
            <v>1714.07</v>
          </cell>
          <cell r="F780">
            <v>1604.7549999999997</v>
          </cell>
          <cell r="G780">
            <v>1455.9260000000002</v>
          </cell>
          <cell r="H780">
            <v>1322.1119999999996</v>
          </cell>
          <cell r="I780">
            <v>1204.4179999999997</v>
          </cell>
          <cell r="J780">
            <v>1114.6540000000005</v>
          </cell>
          <cell r="K780">
            <v>1231.1509999999998</v>
          </cell>
          <cell r="L780">
            <v>1328.8270000000002</v>
          </cell>
          <cell r="M780">
            <v>1486.9300000000003</v>
          </cell>
          <cell r="N780">
            <v>1558.4230000000002</v>
          </cell>
          <cell r="O780">
            <v>1646.2679999999996</v>
          </cell>
          <cell r="P780">
            <v>1750.5710000000004</v>
          </cell>
          <cell r="Q780">
            <v>2092.7489999999998</v>
          </cell>
          <cell r="R780">
            <v>2452.6919999999996</v>
          </cell>
          <cell r="S780">
            <v>2988.3320000000003</v>
          </cell>
        </row>
        <row r="781">
          <cell r="B781" t="str">
            <v>Furniture fixture</v>
          </cell>
          <cell r="D781">
            <v>229.38899999999998</v>
          </cell>
          <cell r="E781">
            <v>142.648</v>
          </cell>
          <cell r="F781">
            <v>136.32099999999997</v>
          </cell>
          <cell r="G781">
            <v>123.83699999999999</v>
          </cell>
          <cell r="H781">
            <v>122.16500000000001</v>
          </cell>
          <cell r="I781">
            <v>115.62900000000002</v>
          </cell>
          <cell r="J781">
            <v>114.86100000000002</v>
          </cell>
          <cell r="K781">
            <v>126.96599999999998</v>
          </cell>
          <cell r="L781">
            <v>181.05600000000001</v>
          </cell>
          <cell r="M781">
            <v>258.74100000000004</v>
          </cell>
          <cell r="N781">
            <v>264.95800000000003</v>
          </cell>
          <cell r="O781">
            <v>300.00400000000002</v>
          </cell>
          <cell r="P781">
            <v>288.67</v>
          </cell>
          <cell r="Q781">
            <v>598.03300000000013</v>
          </cell>
          <cell r="R781">
            <v>796.54099999999994</v>
          </cell>
          <cell r="S781">
            <v>810.19200000000001</v>
          </cell>
        </row>
        <row r="782">
          <cell r="B782" t="str">
            <v>Office equipment</v>
          </cell>
          <cell r="D782">
            <v>465.202</v>
          </cell>
          <cell r="E782">
            <v>434.87099999999998</v>
          </cell>
          <cell r="F782">
            <v>385.28699999999998</v>
          </cell>
          <cell r="G782">
            <v>361.73700000000002</v>
          </cell>
          <cell r="H782">
            <v>367.01400000000001</v>
          </cell>
          <cell r="I782">
            <v>334.63</v>
          </cell>
          <cell r="J782">
            <v>481.30799999999999</v>
          </cell>
          <cell r="K782">
            <v>544.57299999999998</v>
          </cell>
          <cell r="L782">
            <v>697.20299999999997</v>
          </cell>
          <cell r="M782">
            <v>738.42499999999995</v>
          </cell>
          <cell r="N782">
            <v>724.22</v>
          </cell>
          <cell r="O782">
            <v>1089.768</v>
          </cell>
          <cell r="P782">
            <v>63.38</v>
          </cell>
          <cell r="Q782">
            <v>103.827</v>
          </cell>
          <cell r="R782">
            <v>158.07499999999999</v>
          </cell>
          <cell r="S782">
            <v>180.702</v>
          </cell>
        </row>
        <row r="783">
          <cell r="B783" t="str">
            <v>Vehicles</v>
          </cell>
          <cell r="D783">
            <v>27.47</v>
          </cell>
          <cell r="E783">
            <v>20.320999999999998</v>
          </cell>
          <cell r="F783">
            <v>13.036999999999999</v>
          </cell>
          <cell r="G783">
            <v>17.274000000000001</v>
          </cell>
          <cell r="H783">
            <v>10.955000000000002</v>
          </cell>
          <cell r="I783">
            <v>8.7739999999999991</v>
          </cell>
          <cell r="J783">
            <v>25.934999999999999</v>
          </cell>
          <cell r="K783">
            <v>32.190000000000005</v>
          </cell>
          <cell r="L783">
            <v>29.378000000000004</v>
          </cell>
          <cell r="M783">
            <v>26.635999999999999</v>
          </cell>
          <cell r="N783">
            <v>38.183999999999997</v>
          </cell>
          <cell r="O783">
            <v>47.617999999999995</v>
          </cell>
          <cell r="P783">
            <v>51.223999999999997</v>
          </cell>
          <cell r="Q783">
            <v>54.925999999999995</v>
          </cell>
          <cell r="R783">
            <v>61.924000000000007</v>
          </cell>
          <cell r="S783">
            <v>75.963999999999999</v>
          </cell>
        </row>
        <row r="784">
          <cell r="B784" t="str">
            <v>Intangible assets - TMs</v>
          </cell>
          <cell r="D784">
            <v>0.35855290733067641</v>
          </cell>
          <cell r="E784">
            <v>0.25874188083177141</v>
          </cell>
          <cell r="F784">
            <v>0.18353545629694498</v>
          </cell>
          <cell r="G784">
            <v>0.2044806519465999</v>
          </cell>
          <cell r="H784">
            <v>0.19206312772835274</v>
          </cell>
          <cell r="I784">
            <v>0.12769612284949108</v>
          </cell>
          <cell r="J784">
            <v>0.15054548987899211</v>
          </cell>
          <cell r="K784">
            <v>0.15961176664736773</v>
          </cell>
          <cell r="L784">
            <v>590.53</v>
          </cell>
          <cell r="M784">
            <v>527.25900000000001</v>
          </cell>
          <cell r="N784">
            <v>463.988</v>
          </cell>
          <cell r="O784">
            <v>160.34000000000003</v>
          </cell>
          <cell r="P784">
            <v>135.02300000000002</v>
          </cell>
          <cell r="Q784">
            <v>109.70600000000002</v>
          </cell>
          <cell r="R784">
            <v>84.178999999999974</v>
          </cell>
          <cell r="S784">
            <v>58.924999999999955</v>
          </cell>
        </row>
        <row r="785">
          <cell r="B785" t="str">
            <v>Total</v>
          </cell>
          <cell r="D785">
            <v>3492.5320000000002</v>
          </cell>
          <cell r="E785">
            <v>2208.1289999999999</v>
          </cell>
          <cell r="F785">
            <v>2075.4809999999998</v>
          </cell>
          <cell r="G785">
            <v>1976.5029999999997</v>
          </cell>
          <cell r="H785">
            <v>1820.9609999999996</v>
          </cell>
          <cell r="I785">
            <v>1732.9680000000003</v>
          </cell>
          <cell r="J785">
            <v>1651.2890000000002</v>
          </cell>
          <cell r="K785">
            <v>1754.5510000000004</v>
          </cell>
          <cell r="L785">
            <v>2511.4810000000007</v>
          </cell>
          <cell r="M785">
            <v>2724.6080000000011</v>
          </cell>
          <cell r="N785">
            <v>2744.7850000000003</v>
          </cell>
          <cell r="O785">
            <v>2626.3080000000004</v>
          </cell>
          <cell r="P785">
            <v>2830.7730000000015</v>
          </cell>
          <cell r="Q785">
            <v>3687.2510000000002</v>
          </cell>
          <cell r="R785">
            <v>4486.375</v>
          </cell>
          <cell r="S785">
            <v>5962.3650000000016</v>
          </cell>
        </row>
        <row r="786">
          <cell r="B786" t="str">
            <v>FG</v>
          </cell>
          <cell r="D786">
            <v>742.41600000000005</v>
          </cell>
          <cell r="E786">
            <v>872.96900000000005</v>
          </cell>
          <cell r="F786">
            <v>639.87599999999998</v>
          </cell>
          <cell r="G786">
            <v>475.06400000000002</v>
          </cell>
          <cell r="H786">
            <v>520.15599999999995</v>
          </cell>
          <cell r="I786">
            <v>899.22199999999998</v>
          </cell>
          <cell r="J786">
            <v>1631.6410000000001</v>
          </cell>
          <cell r="K786">
            <v>2294.1260000000002</v>
          </cell>
          <cell r="L786">
            <v>4603.7299999999996</v>
          </cell>
          <cell r="M786">
            <v>7541.4170000000004</v>
          </cell>
          <cell r="N786">
            <v>9342.3230000000003</v>
          </cell>
          <cell r="O786">
            <v>10093.358</v>
          </cell>
          <cell r="P786">
            <v>15316.529</v>
          </cell>
          <cell r="Q786">
            <v>19393.917125830725</v>
          </cell>
          <cell r="R786">
            <v>23079.828933896944</v>
          </cell>
          <cell r="S786">
            <v>27131.98876043053</v>
          </cell>
        </row>
        <row r="787">
          <cell r="A787" t="str">
            <v>Investments</v>
          </cell>
          <cell r="B787" t="str">
            <v>% of sales</v>
          </cell>
          <cell r="D787">
            <v>0.15401556220692245</v>
          </cell>
          <cell r="E787">
            <v>0.13849345813311487</v>
          </cell>
          <cell r="F787">
            <v>9.1817134847825221E-2</v>
          </cell>
          <cell r="G787">
            <v>6.5545633206932394E-2</v>
          </cell>
          <cell r="H787">
            <v>6.5190919522885415E-2</v>
          </cell>
          <cell r="I787">
            <v>9.3813127611630673E-2</v>
          </cell>
          <cell r="J787">
            <v>0.14379989156230655</v>
          </cell>
          <cell r="K787">
            <v>0.1548647613451784</v>
          </cell>
          <cell r="L787">
            <v>0.21548402497589469</v>
          </cell>
          <cell r="M787">
            <v>0.24798370244285134</v>
          </cell>
          <cell r="N787">
            <v>0.24280177531809066</v>
          </cell>
          <cell r="O787">
            <v>0.21460969657820983</v>
          </cell>
          <cell r="P787">
            <v>0.23309778324298491</v>
          </cell>
          <cell r="Q787">
            <v>0.21</v>
          </cell>
          <cell r="R787">
            <v>0.21</v>
          </cell>
          <cell r="S787">
            <v>0.21</v>
          </cell>
        </row>
        <row r="788">
          <cell r="B788" t="str">
            <v xml:space="preserve">Trade investments - quoted </v>
          </cell>
        </row>
        <row r="789">
          <cell r="B789" t="str">
            <v>Trade Investments - unquoted</v>
          </cell>
          <cell r="D789">
            <v>1721.8990000000001</v>
          </cell>
          <cell r="E789">
            <v>1844.4260000000002</v>
          </cell>
          <cell r="F789">
            <v>1472.2749999999999</v>
          </cell>
          <cell r="G789">
            <v>1248.29</v>
          </cell>
          <cell r="H789">
            <v>1419.174</v>
          </cell>
          <cell r="I789">
            <v>1641.1909999999998</v>
          </cell>
          <cell r="J789">
            <v>2716.1820000000002</v>
          </cell>
          <cell r="K789">
            <v>3743.944</v>
          </cell>
          <cell r="L789">
            <v>6774.8229999999994</v>
          </cell>
          <cell r="M789">
            <v>10210.905000000001</v>
          </cell>
          <cell r="N789">
            <v>12026.917000000001</v>
          </cell>
          <cell r="O789">
            <v>13403.315000000001</v>
          </cell>
          <cell r="P789">
            <v>19938.287</v>
          </cell>
          <cell r="Q789">
            <v>25945.909602828564</v>
          </cell>
          <cell r="R789">
            <v>30774.240003451843</v>
          </cell>
          <cell r="S789">
            <v>36110.167331172692</v>
          </cell>
        </row>
        <row r="790">
          <cell r="B790" t="str">
            <v>In non-subsidiary companies</v>
          </cell>
          <cell r="D790">
            <v>44.697000000000003</v>
          </cell>
          <cell r="E790">
            <v>34.697000000000003</v>
          </cell>
          <cell r="F790">
            <v>14.301</v>
          </cell>
          <cell r="G790">
            <v>14.301</v>
          </cell>
          <cell r="H790">
            <v>238.91</v>
          </cell>
          <cell r="I790">
            <v>238.91</v>
          </cell>
          <cell r="J790">
            <v>233.99100000000001</v>
          </cell>
          <cell r="K790">
            <v>233.99100000000001</v>
          </cell>
          <cell r="L790">
            <v>233.99100000000001</v>
          </cell>
          <cell r="M790">
            <v>0</v>
          </cell>
          <cell r="N790">
            <v>10</v>
          </cell>
          <cell r="O790">
            <v>10</v>
          </cell>
          <cell r="P790">
            <v>15</v>
          </cell>
          <cell r="Q790">
            <v>15</v>
          </cell>
          <cell r="R790">
            <v>15</v>
          </cell>
          <cell r="S790">
            <v>15</v>
          </cell>
        </row>
        <row r="791">
          <cell r="B791" t="str">
            <v>In subsidiary companies</v>
          </cell>
          <cell r="D791">
            <v>163.803</v>
          </cell>
          <cell r="E791">
            <v>205.078</v>
          </cell>
          <cell r="F791">
            <v>205.078</v>
          </cell>
          <cell r="G791">
            <v>224.47900000000001</v>
          </cell>
          <cell r="H791">
            <v>224.47900000000001</v>
          </cell>
          <cell r="I791">
            <v>224.47900000000001</v>
          </cell>
          <cell r="J791">
            <v>224.47900000000001</v>
          </cell>
          <cell r="K791">
            <v>224.47900000000001</v>
          </cell>
          <cell r="L791">
            <v>224.47900000000001</v>
          </cell>
          <cell r="M791">
            <v>437.71</v>
          </cell>
          <cell r="N791">
            <v>64.739999999999995</v>
          </cell>
          <cell r="O791">
            <v>65.337000000000003</v>
          </cell>
          <cell r="P791">
            <v>65.337000000000003</v>
          </cell>
          <cell r="Q791">
            <v>134.55099999999999</v>
          </cell>
          <cell r="R791">
            <v>158.875</v>
          </cell>
          <cell r="S791">
            <v>239.49100000000001</v>
          </cell>
        </row>
        <row r="792">
          <cell r="B792" t="str">
            <v>Others unquoted</v>
          </cell>
          <cell r="D792">
            <v>11.472</v>
          </cell>
          <cell r="E792">
            <v>11.472</v>
          </cell>
          <cell r="F792">
            <v>11.472</v>
          </cell>
          <cell r="G792">
            <v>11.472</v>
          </cell>
          <cell r="H792">
            <v>0</v>
          </cell>
          <cell r="I792">
            <v>0</v>
          </cell>
          <cell r="J792">
            <v>0</v>
          </cell>
          <cell r="K792">
            <v>0</v>
          </cell>
          <cell r="L792">
            <v>0</v>
          </cell>
          <cell r="M792">
            <v>0</v>
          </cell>
          <cell r="N792">
            <v>0</v>
          </cell>
          <cell r="O792">
            <v>0</v>
          </cell>
          <cell r="P792">
            <v>3.2705373836779463</v>
          </cell>
          <cell r="Q792">
            <v>3.5238104136606383</v>
          </cell>
          <cell r="R792">
            <v>3.5355839110575653</v>
          </cell>
          <cell r="S792">
            <v>3.5421588008826417</v>
          </cell>
        </row>
        <row r="793">
          <cell r="B793" t="str">
            <v>Less: Provision for dim in value of investments</v>
          </cell>
          <cell r="D793">
            <v>0</v>
          </cell>
          <cell r="E793">
            <v>0</v>
          </cell>
          <cell r="F793">
            <v>0</v>
          </cell>
          <cell r="G793">
            <v>4.0090000000000003</v>
          </cell>
          <cell r="H793">
            <v>100</v>
          </cell>
          <cell r="I793">
            <v>200</v>
          </cell>
          <cell r="J793">
            <v>224.4</v>
          </cell>
          <cell r="K793">
            <v>224.4</v>
          </cell>
          <cell r="L793">
            <v>224.4</v>
          </cell>
          <cell r="M793">
            <v>0</v>
          </cell>
          <cell r="N793">
            <v>0</v>
          </cell>
          <cell r="O793">
            <v>0</v>
          </cell>
          <cell r="P793">
            <v>3.4154337448125487</v>
          </cell>
        </row>
        <row r="794">
          <cell r="B794" t="str">
            <v>Jewellery inventory per store</v>
          </cell>
          <cell r="D794">
            <v>175.27500000000001</v>
          </cell>
          <cell r="E794">
            <v>216.55</v>
          </cell>
          <cell r="F794">
            <v>216.55</v>
          </cell>
          <cell r="G794">
            <v>231.94200000000001</v>
          </cell>
          <cell r="H794">
            <v>124.47900000000001</v>
          </cell>
          <cell r="I794">
            <v>24.479000000000013</v>
          </cell>
          <cell r="J794">
            <v>7.9000000000007731E-2</v>
          </cell>
          <cell r="K794">
            <v>7.9000000000007731E-2</v>
          </cell>
          <cell r="L794">
            <v>7.9000000000007731E-2</v>
          </cell>
          <cell r="M794">
            <v>437.71</v>
          </cell>
          <cell r="N794">
            <v>64.739999999999995</v>
          </cell>
          <cell r="O794">
            <v>65.337000000000003</v>
          </cell>
          <cell r="P794">
            <v>65.337000000000003</v>
          </cell>
          <cell r="Q794">
            <v>134.55099999999999</v>
          </cell>
          <cell r="R794">
            <v>158.875</v>
          </cell>
          <cell r="S794">
            <v>239.49100000000001</v>
          </cell>
        </row>
        <row r="795">
          <cell r="B795" t="str">
            <v>Jewellery FG inventory</v>
          </cell>
          <cell r="F795">
            <v>0</v>
          </cell>
          <cell r="G795">
            <v>0</v>
          </cell>
          <cell r="H795">
            <v>0</v>
          </cell>
          <cell r="I795">
            <v>4.87</v>
          </cell>
          <cell r="J795">
            <v>28.719000000000001</v>
          </cell>
          <cell r="K795">
            <v>28.719000000000001</v>
          </cell>
          <cell r="L795">
            <v>28.719000000000001</v>
          </cell>
          <cell r="M795">
            <v>28.719000000000001</v>
          </cell>
          <cell r="N795">
            <v>0.95200000000000007</v>
          </cell>
          <cell r="O795">
            <v>0.95199999999999996</v>
          </cell>
          <cell r="P795">
            <v>0.93899999999999995</v>
          </cell>
          <cell r="Q795">
            <v>0.93899999999999995</v>
          </cell>
          <cell r="R795">
            <v>0.93899999999999995</v>
          </cell>
          <cell r="S795">
            <v>0.93899999999999995</v>
          </cell>
        </row>
        <row r="796">
          <cell r="B796" t="str">
            <v>Other -quoted</v>
          </cell>
          <cell r="F796">
            <v>0</v>
          </cell>
          <cell r="G796">
            <v>0</v>
          </cell>
          <cell r="H796">
            <v>7.4930000000000003</v>
          </cell>
          <cell r="I796">
            <v>7.4930000000000003</v>
          </cell>
          <cell r="J796">
            <v>7.4930000000000003</v>
          </cell>
          <cell r="K796">
            <v>7.4930000000000003</v>
          </cell>
          <cell r="L796">
            <v>7.4930000000000003</v>
          </cell>
          <cell r="M796">
            <v>7.4930000000000003</v>
          </cell>
          <cell r="N796">
            <v>0.95199999999999996</v>
          </cell>
          <cell r="O796">
            <v>0</v>
          </cell>
          <cell r="P796">
            <v>10</v>
          </cell>
          <cell r="Q796">
            <v>10</v>
          </cell>
          <cell r="R796">
            <v>9.3369999999999997</v>
          </cell>
          <cell r="S796">
            <v>9.3369999999999997</v>
          </cell>
        </row>
        <row r="797">
          <cell r="B797" t="str">
            <v>Trade  investments</v>
          </cell>
          <cell r="D797">
            <v>219.97200000000001</v>
          </cell>
          <cell r="E797">
            <v>251.24700000000001</v>
          </cell>
          <cell r="F797">
            <v>230.851</v>
          </cell>
          <cell r="G797">
            <v>246.24299999999999</v>
          </cell>
          <cell r="H797">
            <v>363.38900000000001</v>
          </cell>
          <cell r="I797">
            <v>268.25900000000001</v>
          </cell>
          <cell r="J797">
            <v>262.78900000000004</v>
          </cell>
          <cell r="K797">
            <v>262.78900000000004</v>
          </cell>
          <cell r="L797">
            <v>262.78900000000004</v>
          </cell>
          <cell r="M797">
            <v>466.42899999999997</v>
          </cell>
          <cell r="N797">
            <v>75.691999999999993</v>
          </cell>
          <cell r="O797">
            <v>76.289000000000001</v>
          </cell>
          <cell r="P797">
            <v>81.275999999999996</v>
          </cell>
          <cell r="Q797">
            <v>150.48999999999998</v>
          </cell>
          <cell r="R797">
            <v>174.81399999999999</v>
          </cell>
          <cell r="S797">
            <v>255.43</v>
          </cell>
          <cell r="T797">
            <v>255.43</v>
          </cell>
          <cell r="U797">
            <v>255.43</v>
          </cell>
          <cell r="V797">
            <v>255.43</v>
          </cell>
        </row>
        <row r="798">
          <cell r="B798" t="str">
            <v>Total</v>
          </cell>
          <cell r="D798">
            <v>219.97200000000001</v>
          </cell>
          <cell r="E798">
            <v>251.24700000000001</v>
          </cell>
          <cell r="F798">
            <v>201.05799999999999</v>
          </cell>
          <cell r="G798">
            <v>216.45</v>
          </cell>
          <cell r="H798">
            <v>-28.984999999999957</v>
          </cell>
          <cell r="I798">
            <v>404.33699999999999</v>
          </cell>
          <cell r="J798">
            <v>359.30900000000003</v>
          </cell>
          <cell r="K798">
            <v>371.25700000000006</v>
          </cell>
          <cell r="L798">
            <v>270.28200000000004</v>
          </cell>
          <cell r="M798">
            <v>473.92199999999997</v>
          </cell>
          <cell r="N798">
            <v>76.643999999999991</v>
          </cell>
          <cell r="O798">
            <v>76.289000000000001</v>
          </cell>
          <cell r="P798">
            <v>91.275999999999996</v>
          </cell>
          <cell r="Q798">
            <v>160.48999999999998</v>
          </cell>
          <cell r="R798">
            <v>184.15099999999998</v>
          </cell>
          <cell r="S798">
            <v>264.767</v>
          </cell>
          <cell r="T798">
            <v>255.43</v>
          </cell>
          <cell r="U798">
            <v>255.43</v>
          </cell>
          <cell r="V798">
            <v>255.43</v>
          </cell>
        </row>
        <row r="799">
          <cell r="B799" t="str">
            <v>Total cash available with the company</v>
          </cell>
          <cell r="P799">
            <v>3360.2183186000047</v>
          </cell>
          <cell r="Q799">
            <v>4442.9411709853739</v>
          </cell>
          <cell r="R799">
            <v>5374.8752351710646</v>
          </cell>
          <cell r="S799">
            <v>6402.9189463363564</v>
          </cell>
        </row>
        <row r="800">
          <cell r="B800" t="str">
            <v>Incremental investment in Non Jewellery businesses</v>
          </cell>
          <cell r="P800">
            <v>550</v>
          </cell>
          <cell r="Q800">
            <v>605</v>
          </cell>
          <cell r="R800">
            <v>665.5</v>
          </cell>
          <cell r="S800">
            <v>732.05000000000007</v>
          </cell>
        </row>
        <row r="801">
          <cell r="A801" t="str">
            <v>Current Assets</v>
          </cell>
          <cell r="B801" t="str">
            <v>Net cash available for the jewellery business</v>
          </cell>
          <cell r="P801">
            <v>2810.2183186000047</v>
          </cell>
          <cell r="Q801">
            <v>3837.9411709853739</v>
          </cell>
          <cell r="R801">
            <v>4709.3752351710646</v>
          </cell>
          <cell r="S801">
            <v>5670.8689463363562</v>
          </cell>
        </row>
        <row r="802">
          <cell r="B802" t="str">
            <v>Inventories</v>
          </cell>
          <cell r="P802">
            <v>8029.1951960000142</v>
          </cell>
          <cell r="Q802">
            <v>10965.546202815354</v>
          </cell>
          <cell r="R802">
            <v>13455.35781477447</v>
          </cell>
          <cell r="S802">
            <v>16202.482703818161</v>
          </cell>
        </row>
        <row r="803">
          <cell r="B803" t="str">
            <v>Consumable Stores</v>
          </cell>
          <cell r="D803">
            <v>45.825000000000003</v>
          </cell>
          <cell r="E803">
            <v>63.475000000000001</v>
          </cell>
          <cell r="F803">
            <v>63.216000000000001</v>
          </cell>
          <cell r="G803">
            <v>35.348999999999997</v>
          </cell>
          <cell r="H803">
            <v>34.200000000000003</v>
          </cell>
          <cell r="I803">
            <v>30.620999999999999</v>
          </cell>
          <cell r="J803">
            <v>32.86</v>
          </cell>
          <cell r="K803">
            <v>35.18</v>
          </cell>
          <cell r="L803">
            <v>36.951999999999998</v>
          </cell>
          <cell r="M803">
            <v>38.106999999999999</v>
          </cell>
          <cell r="N803">
            <v>41.085000000000001</v>
          </cell>
          <cell r="O803">
            <v>37.802999999999997</v>
          </cell>
          <cell r="P803">
            <v>45.655000000000001</v>
          </cell>
          <cell r="Q803">
            <v>53.378</v>
          </cell>
          <cell r="R803">
            <v>224.22300000000001</v>
          </cell>
          <cell r="S803">
            <v>87.272000000000006</v>
          </cell>
        </row>
        <row r="804">
          <cell r="B804" t="str">
            <v>Loose Tools</v>
          </cell>
          <cell r="D804">
            <v>10.928000000000001</v>
          </cell>
          <cell r="E804">
            <v>14.728</v>
          </cell>
          <cell r="F804">
            <v>16.709</v>
          </cell>
          <cell r="G804">
            <v>14.503</v>
          </cell>
          <cell r="H804">
            <v>16.167999999999999</v>
          </cell>
          <cell r="I804">
            <v>14.156000000000001</v>
          </cell>
          <cell r="J804">
            <v>15.24</v>
          </cell>
          <cell r="K804">
            <v>19.280999999999999</v>
          </cell>
          <cell r="L804">
            <v>38.235999999999997</v>
          </cell>
          <cell r="M804">
            <v>41.33</v>
          </cell>
          <cell r="N804">
            <v>41.704999999999998</v>
          </cell>
          <cell r="O804">
            <v>39.225999999999999</v>
          </cell>
          <cell r="P804">
            <v>49.043999999999997</v>
          </cell>
          <cell r="Q804">
            <v>51.435000000000002</v>
          </cell>
          <cell r="R804">
            <v>58.551000000000002</v>
          </cell>
          <cell r="S804">
            <v>76.396000000000001</v>
          </cell>
        </row>
        <row r="805">
          <cell r="B805" t="str">
            <v>Stock in Trade</v>
          </cell>
          <cell r="F805">
            <v>9.4570000000000007</v>
          </cell>
          <cell r="G805">
            <v>13.457000000000001</v>
          </cell>
          <cell r="H805">
            <v>16.52</v>
          </cell>
          <cell r="I805">
            <v>37.92</v>
          </cell>
          <cell r="J805">
            <v>38.832999999999998</v>
          </cell>
          <cell r="K805">
            <v>50.633000000000003</v>
          </cell>
          <cell r="L805">
            <v>112.83499999999999</v>
          </cell>
          <cell r="M805">
            <v>68.635000000000005</v>
          </cell>
          <cell r="N805">
            <v>72.734999999999999</v>
          </cell>
          <cell r="O805">
            <v>75.935000000000002</v>
          </cell>
          <cell r="P805">
            <v>74.554000000000002</v>
          </cell>
        </row>
        <row r="806">
          <cell r="B806" t="str">
            <v>Raw materials and components</v>
          </cell>
          <cell r="D806">
            <v>457.52800000000002</v>
          </cell>
          <cell r="E806">
            <v>458.38299999999998</v>
          </cell>
          <cell r="F806">
            <v>367.18700000000001</v>
          </cell>
          <cell r="G806">
            <v>361.637</v>
          </cell>
          <cell r="H806">
            <v>481.63600000000002</v>
          </cell>
          <cell r="I806">
            <v>362.56200000000001</v>
          </cell>
          <cell r="J806">
            <v>555.13300000000004</v>
          </cell>
          <cell r="K806">
            <v>850.78399999999999</v>
          </cell>
          <cell r="L806">
            <v>1398.702</v>
          </cell>
          <cell r="M806">
            <v>1851.626</v>
          </cell>
          <cell r="N806">
            <v>1877.5840000000001</v>
          </cell>
          <cell r="O806">
            <v>2143.16</v>
          </cell>
          <cell r="P806">
            <v>3657.6479999999997</v>
          </cell>
          <cell r="Q806">
            <v>4977.424</v>
          </cell>
          <cell r="R806">
            <v>4654.0659999999998</v>
          </cell>
          <cell r="S806">
            <v>5670.009</v>
          </cell>
        </row>
        <row r="807">
          <cell r="B807" t="str">
            <v>WIP</v>
          </cell>
          <cell r="D807">
            <v>465.202</v>
          </cell>
          <cell r="E807">
            <v>434.87099999999998</v>
          </cell>
          <cell r="F807">
            <v>385.28699999999998</v>
          </cell>
          <cell r="G807">
            <v>361.73700000000002</v>
          </cell>
          <cell r="H807">
            <v>367.01400000000001</v>
          </cell>
          <cell r="I807">
            <v>334.63</v>
          </cell>
          <cell r="J807">
            <v>481.30799999999999</v>
          </cell>
          <cell r="K807">
            <v>544.57299999999998</v>
          </cell>
          <cell r="L807">
            <v>697.20299999999997</v>
          </cell>
          <cell r="M807">
            <v>738.42499999999995</v>
          </cell>
          <cell r="N807">
            <v>724.22</v>
          </cell>
          <cell r="O807">
            <v>1089.768</v>
          </cell>
          <cell r="P807">
            <v>869.41099999999994</v>
          </cell>
          <cell r="Q807">
            <v>1210.002</v>
          </cell>
          <cell r="R807">
            <v>1328.624</v>
          </cell>
          <cell r="S807">
            <v>1265.095</v>
          </cell>
        </row>
        <row r="808">
          <cell r="B808" t="str">
            <v>Sub total</v>
          </cell>
          <cell r="D808">
            <v>979.48300000000006</v>
          </cell>
          <cell r="E808">
            <v>971.45699999999988</v>
          </cell>
          <cell r="F808">
            <v>832.39899999999989</v>
          </cell>
          <cell r="G808">
            <v>773.22600000000011</v>
          </cell>
          <cell r="H808">
            <v>899.01800000000014</v>
          </cell>
          <cell r="I808">
            <v>741.96899999999994</v>
          </cell>
          <cell r="J808">
            <v>1084.5409999999999</v>
          </cell>
          <cell r="K808">
            <v>1449.818</v>
          </cell>
          <cell r="L808">
            <v>2171.0929999999998</v>
          </cell>
          <cell r="M808">
            <v>2669.4879999999998</v>
          </cell>
          <cell r="N808">
            <v>2684.5940000000001</v>
          </cell>
          <cell r="O808">
            <v>3309.9569999999999</v>
          </cell>
          <cell r="P808">
            <v>4621.7579999999989</v>
          </cell>
          <cell r="Q808">
            <v>6292.2389999999996</v>
          </cell>
          <cell r="R808">
            <v>6265.4639999999999</v>
          </cell>
          <cell r="S808">
            <v>7098.7719999999999</v>
          </cell>
          <cell r="T808">
            <v>7843.882340661612</v>
          </cell>
          <cell r="U808">
            <v>8665.8450382325937</v>
          </cell>
          <cell r="V808">
            <v>9843.2056045816898</v>
          </cell>
        </row>
        <row r="809">
          <cell r="B809" t="str">
            <v xml:space="preserve">% of RM cost </v>
          </cell>
          <cell r="D809">
            <v>0.35855290733067641</v>
          </cell>
          <cell r="E809">
            <v>0.25874188083177141</v>
          </cell>
          <cell r="F809">
            <v>0.18353545629694498</v>
          </cell>
          <cell r="G809">
            <v>0.2044806519465999</v>
          </cell>
          <cell r="H809">
            <v>0.19206312772835274</v>
          </cell>
          <cell r="I809">
            <v>0.12769612284949108</v>
          </cell>
          <cell r="J809">
            <v>0.15054548987899211</v>
          </cell>
          <cell r="K809">
            <v>0.15961176664736773</v>
          </cell>
          <cell r="L809">
            <v>0.14554822839996923</v>
          </cell>
          <cell r="M809">
            <v>0.1223907656932763</v>
          </cell>
          <cell r="N809">
            <v>0.10378972925534589</v>
          </cell>
          <cell r="O809">
            <v>0.10466900006729261</v>
          </cell>
          <cell r="P809">
            <v>0.10436752171898647</v>
          </cell>
          <cell r="Q809">
            <v>0.10108061222837464</v>
          </cell>
          <cell r="R809">
            <v>9.1700857161691476E-2</v>
          </cell>
          <cell r="S809">
            <v>0.10679418955357406</v>
          </cell>
          <cell r="T809">
            <v>0.105</v>
          </cell>
          <cell r="U809">
            <v>0.10299999999999999</v>
          </cell>
          <cell r="V809">
            <v>0.10100000000000001</v>
          </cell>
        </row>
        <row r="811">
          <cell r="B811" t="str">
            <v>FG</v>
          </cell>
          <cell r="D811">
            <v>742.41600000000005</v>
          </cell>
          <cell r="E811">
            <v>872.96900000000005</v>
          </cell>
          <cell r="F811">
            <v>639.87599999999998</v>
          </cell>
          <cell r="G811">
            <v>475.06400000000002</v>
          </cell>
          <cell r="H811">
            <v>520.15599999999995</v>
          </cell>
          <cell r="I811">
            <v>899.22199999999998</v>
          </cell>
          <cell r="J811">
            <v>1631.6410000000001</v>
          </cell>
          <cell r="K811">
            <v>2294.1260000000002</v>
          </cell>
          <cell r="L811">
            <v>4603.7299999999996</v>
          </cell>
          <cell r="M811">
            <v>7541.4170000000004</v>
          </cell>
          <cell r="N811">
            <v>9342.3230000000003</v>
          </cell>
          <cell r="O811">
            <v>10093.358</v>
          </cell>
          <cell r="P811">
            <v>15316.529</v>
          </cell>
          <cell r="Q811">
            <v>22494.451000000001</v>
          </cell>
          <cell r="R811">
            <v>30513.985000000001</v>
          </cell>
          <cell r="S811">
            <v>31573.171999999999</v>
          </cell>
          <cell r="T811">
            <v>35212.948452644516</v>
          </cell>
          <cell r="U811">
            <v>39113.929458736166</v>
          </cell>
          <cell r="V811">
            <v>44634.174981303411</v>
          </cell>
        </row>
        <row r="812">
          <cell r="B812" t="str">
            <v>% of sales</v>
          </cell>
          <cell r="D812">
            <v>0.15401556220692245</v>
          </cell>
          <cell r="E812">
            <v>0.13849345813311487</v>
          </cell>
          <cell r="F812">
            <v>9.1817134847825221E-2</v>
          </cell>
          <cell r="G812">
            <v>6.5545633206932394E-2</v>
          </cell>
          <cell r="H812">
            <v>6.5190919522885415E-2</v>
          </cell>
          <cell r="I812">
            <v>9.3813127611630673E-2</v>
          </cell>
          <cell r="J812">
            <v>0.14379989156230655</v>
          </cell>
          <cell r="K812">
            <v>0.1548647613451784</v>
          </cell>
          <cell r="L812">
            <v>0.21548402497589469</v>
          </cell>
          <cell r="M812">
            <v>0.24798370244285134</v>
          </cell>
          <cell r="N812">
            <v>0.24280177531809066</v>
          </cell>
          <cell r="O812">
            <v>0.21460969657820983</v>
          </cell>
          <cell r="P812">
            <v>0.23309764844007266</v>
          </cell>
          <cell r="Q812">
            <v>0.25075021792782409</v>
          </cell>
          <cell r="R812">
            <v>0.29897035163825625</v>
          </cell>
          <cell r="S812">
            <v>0.28820408283272297</v>
          </cell>
          <cell r="T812">
            <v>0.28000000000000003</v>
          </cell>
          <cell r="U812">
            <v>0.27500000000000002</v>
          </cell>
          <cell r="V812">
            <v>0.27</v>
          </cell>
        </row>
        <row r="813">
          <cell r="B813" t="str">
            <v>Considered good</v>
          </cell>
          <cell r="H813">
            <v>1216.5830000000001</v>
          </cell>
          <cell r="I813">
            <v>1159.181</v>
          </cell>
          <cell r="J813">
            <v>1072.635</v>
          </cell>
          <cell r="K813">
            <v>874.68399999999997</v>
          </cell>
          <cell r="L813">
            <v>25.905999999999999</v>
          </cell>
          <cell r="M813">
            <v>14.625999999999999</v>
          </cell>
          <cell r="N813">
            <v>14.129</v>
          </cell>
          <cell r="O813">
            <v>0.314</v>
          </cell>
          <cell r="P813">
            <v>10.116</v>
          </cell>
        </row>
        <row r="814">
          <cell r="B814" t="str">
            <v>Total</v>
          </cell>
          <cell r="D814">
            <v>1721.8990000000001</v>
          </cell>
          <cell r="E814">
            <v>1844.4260000000002</v>
          </cell>
          <cell r="F814">
            <v>1472.2749999999999</v>
          </cell>
          <cell r="G814">
            <v>1248.29</v>
          </cell>
          <cell r="H814">
            <v>1419.174</v>
          </cell>
          <cell r="I814">
            <v>1641.1909999999998</v>
          </cell>
          <cell r="J814">
            <v>2716.1820000000002</v>
          </cell>
          <cell r="K814">
            <v>3743.944</v>
          </cell>
          <cell r="L814">
            <v>6774.8229999999994</v>
          </cell>
          <cell r="M814">
            <v>10210.905000000001</v>
          </cell>
          <cell r="N814">
            <v>12026.917000000001</v>
          </cell>
          <cell r="O814">
            <v>13403.315000000001</v>
          </cell>
          <cell r="P814">
            <v>19938.287</v>
          </cell>
          <cell r="Q814">
            <v>28786.690000000002</v>
          </cell>
          <cell r="R814">
            <v>36779.449000000001</v>
          </cell>
          <cell r="S814">
            <v>38671.943999999996</v>
          </cell>
          <cell r="T814">
            <v>43056.83079330613</v>
          </cell>
          <cell r="U814">
            <v>47779.774496968763</v>
          </cell>
          <cell r="V814">
            <v>54477.380585885097</v>
          </cell>
        </row>
        <row r="815">
          <cell r="B815" t="str">
            <v>Inventory as a % of sales</v>
          </cell>
          <cell r="G815">
            <v>0.17222933852256037</v>
          </cell>
          <cell r="H815">
            <v>0.17786444455696254</v>
          </cell>
          <cell r="I815">
            <v>0.1712205225384385</v>
          </cell>
          <cell r="J815">
            <v>0.23938273006346922</v>
          </cell>
          <cell r="K815">
            <v>0.25273459001367515</v>
          </cell>
          <cell r="L815">
            <v>0.31710507100530783</v>
          </cell>
          <cell r="M815">
            <v>0.335764224043336</v>
          </cell>
          <cell r="N815">
            <v>0.31257287927245986</v>
          </cell>
          <cell r="O815">
            <v>0.28498754976214741</v>
          </cell>
          <cell r="P815">
            <v>0.30343479345896651</v>
          </cell>
          <cell r="Q815">
            <v>0.32089108513565034</v>
          </cell>
          <cell r="R815">
            <v>0.36035820298762394</v>
          </cell>
          <cell r="S815">
            <v>0.35300261094699081</v>
          </cell>
          <cell r="T815">
            <v>0.34237157500000004</v>
          </cell>
          <cell r="U815">
            <v>0.33592733250000006</v>
          </cell>
          <cell r="V815">
            <v>0.3295432875</v>
          </cell>
        </row>
        <row r="816">
          <cell r="B816" t="str">
            <v>Inventory Days</v>
          </cell>
          <cell r="G816">
            <v>114.17314241740144</v>
          </cell>
          <cell r="H816">
            <v>110.6374993768613</v>
          </cell>
          <cell r="I816">
            <v>107.19853055258444</v>
          </cell>
          <cell r="J816">
            <v>149.67164693300418</v>
          </cell>
          <cell r="K816">
            <v>150.32691003703664</v>
          </cell>
          <cell r="L816">
            <v>179.71340128130285</v>
          </cell>
          <cell r="M816">
            <v>174.65556424073637</v>
          </cell>
          <cell r="N816">
            <v>159.19765475445919</v>
          </cell>
          <cell r="O816">
            <v>141.27889555718605</v>
          </cell>
          <cell r="P816">
            <v>152.32331919765235</v>
          </cell>
          <cell r="Q816">
            <v>158.62224588163292</v>
          </cell>
          <cell r="R816">
            <v>177.22778940681908</v>
          </cell>
          <cell r="S816">
            <v>173.42739580534823</v>
          </cell>
          <cell r="T816">
            <v>169.44537912383558</v>
          </cell>
          <cell r="U816">
            <v>166.71946018068272</v>
          </cell>
          <cell r="V816">
            <v>163.89064371530554</v>
          </cell>
        </row>
        <row r="817">
          <cell r="B817" t="str">
            <v>Inventory turnover</v>
          </cell>
          <cell r="G817">
            <v>5.3348765110671401</v>
          </cell>
          <cell r="H817">
            <v>5.1856749066710632</v>
          </cell>
          <cell r="I817">
            <v>5.4526688240430277</v>
          </cell>
          <cell r="J817">
            <v>4.0377250125359785</v>
          </cell>
          <cell r="K817">
            <v>3.8467055062789397</v>
          </cell>
          <cell r="L817">
            <v>3.0853056972853756</v>
          </cell>
          <cell r="M817">
            <v>2.9319096593299023</v>
          </cell>
          <cell r="N817">
            <v>3.1623862540998657</v>
          </cell>
          <cell r="O817">
            <v>3.4875116342486918</v>
          </cell>
          <cell r="P817">
            <v>3.2705392895588274</v>
          </cell>
          <cell r="Q817">
            <v>3.0703008925305411</v>
          </cell>
          <cell r="R817">
            <v>2.7495438553198555</v>
          </cell>
          <cell r="S817">
            <v>2.8226648756007715</v>
          </cell>
          <cell r="T817">
            <v>2.9061992076883132</v>
          </cell>
          <cell r="U817">
            <v>2.9619501116361224</v>
          </cell>
          <cell r="V817">
            <v>3.0193301995265189</v>
          </cell>
        </row>
        <row r="818">
          <cell r="B818" t="str">
            <v>Inv turnover for Tanishq</v>
          </cell>
          <cell r="G818">
            <v>18.545560413659409</v>
          </cell>
          <cell r="H818">
            <v>12.812749627421759</v>
          </cell>
          <cell r="I818">
            <v>6.2335681821524709</v>
          </cell>
          <cell r="J818">
            <v>3.8242886942010847</v>
          </cell>
          <cell r="K818">
            <v>3.7234860991783938</v>
          </cell>
          <cell r="L818">
            <v>3.024729389463698</v>
          </cell>
          <cell r="M818">
            <v>2.8377319540876731</v>
          </cell>
          <cell r="N818">
            <v>3.0306051824583666</v>
          </cell>
          <cell r="O818">
            <v>3.6673423007486701</v>
          </cell>
          <cell r="P818">
            <v>3.4154337448125487</v>
          </cell>
        </row>
        <row r="819">
          <cell r="B819" t="str">
            <v>Jewellery inventory per store</v>
          </cell>
          <cell r="G819">
            <v>2.7577499999999997</v>
          </cell>
          <cell r="H819">
            <v>4.6275862068965514</v>
          </cell>
          <cell r="I819">
            <v>10.147313432835821</v>
          </cell>
          <cell r="J819">
            <v>17.12142857142857</v>
          </cell>
          <cell r="K819">
            <v>21.27333734939759</v>
          </cell>
          <cell r="L819">
            <v>38.76230681818182</v>
          </cell>
          <cell r="M819">
            <v>59.402216981132078</v>
          </cell>
          <cell r="N819">
            <v>67.087380530973448</v>
          </cell>
          <cell r="O819">
            <v>74.122327586206907</v>
          </cell>
          <cell r="P819">
            <v>105.70864462809917</v>
          </cell>
          <cell r="Q819">
            <v>137.42123801652892</v>
          </cell>
          <cell r="R819">
            <v>153.91178657851239</v>
          </cell>
          <cell r="S819">
            <v>153.91178657851239</v>
          </cell>
          <cell r="T819">
            <v>153.91178657851239</v>
          </cell>
          <cell r="U819">
            <v>153.91178657851239</v>
          </cell>
          <cell r="V819">
            <v>153.91178657851239</v>
          </cell>
        </row>
        <row r="820">
          <cell r="B820" t="str">
            <v>Jewellery FG inventory</v>
          </cell>
          <cell r="F820">
            <v>201.887</v>
          </cell>
          <cell r="G820">
            <v>143.40299999999999</v>
          </cell>
          <cell r="H820">
            <v>268.38899999999995</v>
          </cell>
          <cell r="I820">
            <v>679.86999999999989</v>
          </cell>
          <cell r="J820">
            <v>1242.8240000000001</v>
          </cell>
          <cell r="K820">
            <v>1865.7359999999999</v>
          </cell>
          <cell r="L820">
            <v>3610.5770000000002</v>
          </cell>
          <cell r="M820">
            <v>6505.6450000000004</v>
          </cell>
          <cell r="N820">
            <v>7765.2190000000001</v>
          </cell>
          <cell r="O820">
            <v>8888.8230000000003</v>
          </cell>
          <cell r="P820">
            <v>13269.759999999998</v>
          </cell>
        </row>
        <row r="821">
          <cell r="B821" t="str">
            <v>Jewellery FG inventory % of total FG inventory</v>
          </cell>
          <cell r="D821">
            <v>0.25195274413139501</v>
          </cell>
          <cell r="E821">
            <v>0.18320844418095025</v>
          </cell>
          <cell r="F821">
            <v>0.31550956747869902</v>
          </cell>
          <cell r="G821">
            <v>0.30186038091709744</v>
          </cell>
          <cell r="H821">
            <v>0.51597789893801083</v>
          </cell>
          <cell r="I821">
            <v>0.75606468702945429</v>
          </cell>
          <cell r="J821">
            <v>0.76170186946760965</v>
          </cell>
          <cell r="K821">
            <v>0.8132665773370773</v>
          </cell>
          <cell r="L821">
            <v>0.78427210110062939</v>
          </cell>
          <cell r="M821">
            <v>0.86265551951311004</v>
          </cell>
          <cell r="N821">
            <v>0.83118716833061757</v>
          </cell>
          <cell r="O821">
            <v>0.88066062850440852</v>
          </cell>
          <cell r="P821">
            <v>0.86636861393335252</v>
          </cell>
          <cell r="Q821">
            <v>3.5000000000000003E-2</v>
          </cell>
          <cell r="R821">
            <v>3.5000000000000003E-2</v>
          </cell>
          <cell r="S821">
            <v>3.5000000000000003E-2</v>
          </cell>
        </row>
        <row r="822">
          <cell r="B822" t="str">
            <v xml:space="preserve">Estimated Jewellery inventory </v>
          </cell>
          <cell r="F822">
            <v>464.51684845970158</v>
          </cell>
          <cell r="G822">
            <v>376.80929489500357</v>
          </cell>
          <cell r="H822">
            <v>732.26241874745256</v>
          </cell>
          <cell r="I822">
            <v>1240.846559770557</v>
          </cell>
          <cell r="J822">
            <v>2068.9209072142712</v>
          </cell>
          <cell r="K822">
            <v>3044.8245226216864</v>
          </cell>
          <cell r="L822">
            <v>5313.304668794869</v>
          </cell>
          <cell r="M822">
            <v>8808.4935574740139</v>
          </cell>
          <cell r="N822">
            <v>9996.6190849773666</v>
          </cell>
          <cell r="O822">
            <v>11803.771811942566</v>
          </cell>
          <cell r="P822">
            <v>17273.906072395381</v>
          </cell>
        </row>
        <row r="823">
          <cell r="B823" t="str">
            <v>Jewellery % of sales</v>
          </cell>
          <cell r="F823">
            <v>0.22780483961537032</v>
          </cell>
          <cell r="G823">
            <v>0.14077908349959037</v>
          </cell>
          <cell r="H823">
            <v>0.21223152153362099</v>
          </cell>
          <cell r="I823">
            <v>0.29177853123205422</v>
          </cell>
          <cell r="J823">
            <v>0.38743837213750398</v>
          </cell>
          <cell r="K823">
            <v>0.39223781965317306</v>
          </cell>
          <cell r="L823">
            <v>0.41194795075165674</v>
          </cell>
          <cell r="M823">
            <v>0.4347104095402935</v>
          </cell>
          <cell r="N823">
            <v>0.36216616314500483</v>
          </cell>
          <cell r="O823">
            <v>0.33749458356876733</v>
          </cell>
          <cell r="P823">
            <v>0.3446493775546397</v>
          </cell>
        </row>
        <row r="824">
          <cell r="B824" t="str">
            <v>Total cash available with the company</v>
          </cell>
          <cell r="H824">
            <v>2170.8330000000001</v>
          </cell>
          <cell r="I824">
            <v>1936.9210000000003</v>
          </cell>
          <cell r="J824">
            <v>1716.48</v>
          </cell>
          <cell r="K824">
            <v>1439.5990000000002</v>
          </cell>
          <cell r="L824">
            <v>634.20600000000002</v>
          </cell>
          <cell r="M824">
            <v>991.68299999999999</v>
          </cell>
          <cell r="N824">
            <v>1141.29</v>
          </cell>
          <cell r="O824">
            <v>1830.5540000000001</v>
          </cell>
          <cell r="P824">
            <v>3360.2183186000038</v>
          </cell>
          <cell r="Q824">
            <v>4391.0117246000063</v>
          </cell>
          <cell r="R824">
            <v>5258.5498500000067</v>
          </cell>
          <cell r="S824">
            <v>5473.3125999999993</v>
          </cell>
          <cell r="T824">
            <v>6549.8387511470028</v>
          </cell>
          <cell r="U824">
            <v>7639.2490006362759</v>
          </cell>
          <cell r="V824">
            <v>9067.9441874519725</v>
          </cell>
        </row>
        <row r="825">
          <cell r="B825" t="str">
            <v>Incremental investment in Non Jewellery businesses</v>
          </cell>
          <cell r="P825">
            <v>550</v>
          </cell>
          <cell r="Q825">
            <v>605</v>
          </cell>
          <cell r="R825">
            <v>665.5</v>
          </cell>
          <cell r="S825">
            <v>732.05000000000007</v>
          </cell>
          <cell r="T825">
            <v>805.25500000000011</v>
          </cell>
          <cell r="U825">
            <v>885.78050000000019</v>
          </cell>
          <cell r="V825">
            <v>974.35855000000026</v>
          </cell>
        </row>
        <row r="826">
          <cell r="B826" t="str">
            <v>Net cash available for the jewellery business</v>
          </cell>
          <cell r="D826">
            <v>4000.8010000000004</v>
          </cell>
          <cell r="E826">
            <v>4384.9980000000005</v>
          </cell>
          <cell r="F826">
            <v>4844.5009999999993</v>
          </cell>
          <cell r="G826">
            <v>5473.1290000000008</v>
          </cell>
          <cell r="H826">
            <v>5693.723</v>
          </cell>
          <cell r="I826">
            <v>5328.3209999999999</v>
          </cell>
          <cell r="J826">
            <v>5645.2120000000004</v>
          </cell>
          <cell r="K826">
            <v>6467.6049999999996</v>
          </cell>
          <cell r="L826">
            <v>8836.8909999999996</v>
          </cell>
          <cell r="M826">
            <v>12686.249</v>
          </cell>
          <cell r="N826">
            <v>14777.333000000002</v>
          </cell>
          <cell r="O826">
            <v>18037.129000000001</v>
          </cell>
          <cell r="P826">
            <v>2810.2183186000038</v>
          </cell>
          <cell r="Q826">
            <v>3786.0117246000063</v>
          </cell>
          <cell r="R826">
            <v>4593.0498500000067</v>
          </cell>
          <cell r="S826">
            <v>4741.2625999999991</v>
          </cell>
          <cell r="T826">
            <v>5744.5837511470027</v>
          </cell>
          <cell r="U826">
            <v>6753.4685006362761</v>
          </cell>
          <cell r="V826">
            <v>8093.5856374519726</v>
          </cell>
        </row>
        <row r="827">
          <cell r="B827" t="str">
            <v>Theoritical increase in turnover achievable for Jewellery</v>
          </cell>
          <cell r="P827">
            <v>8029.1951960000115</v>
          </cell>
          <cell r="Q827">
            <v>10817.176356000018</v>
          </cell>
          <cell r="R827">
            <v>13122.999571428591</v>
          </cell>
          <cell r="S827">
            <v>13546.464571428569</v>
          </cell>
          <cell r="T827">
            <v>16413.096431848579</v>
          </cell>
          <cell r="U827">
            <v>19295.624287532217</v>
          </cell>
          <cell r="V827">
            <v>23124.530392719924</v>
          </cell>
        </row>
        <row r="829">
          <cell r="A829" t="str">
            <v>Current Liabilities and Provisions</v>
          </cell>
          <cell r="B829" t="str">
            <v>Sundry debtors (unsecured)</v>
          </cell>
          <cell r="D829">
            <v>1014.0119999999999</v>
          </cell>
          <cell r="E829">
            <v>1210.5060000000001</v>
          </cell>
          <cell r="F829">
            <v>1599.8309999999999</v>
          </cell>
          <cell r="G829">
            <v>2090.9560000000001</v>
          </cell>
          <cell r="H829">
            <v>1880.328</v>
          </cell>
          <cell r="I829">
            <v>1519.6369999999999</v>
          </cell>
          <cell r="J829">
            <v>809.72900000000004</v>
          </cell>
          <cell r="K829">
            <v>951.82600000000002</v>
          </cell>
          <cell r="L829">
            <v>1033.3979999999999</v>
          </cell>
          <cell r="M829">
            <v>1033.1659999999999</v>
          </cell>
          <cell r="N829">
            <v>1134.951</v>
          </cell>
          <cell r="O829">
            <v>1012.011</v>
          </cell>
          <cell r="P829">
            <v>1211.3430000000001</v>
          </cell>
          <cell r="Q829">
            <v>1649.9590000000001</v>
          </cell>
          <cell r="R829">
            <v>1672.3200000000002</v>
          </cell>
          <cell r="S829">
            <v>1554.703</v>
          </cell>
        </row>
        <row r="830">
          <cell r="B830" t="str">
            <v>Less: Provision for doubtful debts</v>
          </cell>
          <cell r="F830">
            <v>9.4570000000000007</v>
          </cell>
          <cell r="G830">
            <v>13.457000000000001</v>
          </cell>
          <cell r="H830">
            <v>16.52</v>
          </cell>
          <cell r="I830">
            <v>37.92</v>
          </cell>
          <cell r="J830">
            <v>38.832999999999998</v>
          </cell>
          <cell r="K830">
            <v>50.633000000000003</v>
          </cell>
          <cell r="L830">
            <v>112.83499999999999</v>
          </cell>
          <cell r="M830">
            <v>68.635000000000005</v>
          </cell>
          <cell r="N830">
            <v>72.734999999999999</v>
          </cell>
          <cell r="O830">
            <v>75.935000000000002</v>
          </cell>
          <cell r="P830">
            <v>74.554000000000002</v>
          </cell>
          <cell r="Q830">
            <v>18.864999999999998</v>
          </cell>
          <cell r="R830">
            <v>34.411000000000001</v>
          </cell>
          <cell r="S830">
            <v>34.481999999999999</v>
          </cell>
        </row>
        <row r="831">
          <cell r="B831" t="str">
            <v>Total debtors</v>
          </cell>
          <cell r="D831">
            <v>1014.0119999999999</v>
          </cell>
          <cell r="E831">
            <v>1210.5060000000001</v>
          </cell>
          <cell r="F831">
            <v>1590.3739999999998</v>
          </cell>
          <cell r="G831">
            <v>2077.4990000000003</v>
          </cell>
          <cell r="H831">
            <v>1863.808</v>
          </cell>
          <cell r="I831">
            <v>1481.7169999999999</v>
          </cell>
          <cell r="J831">
            <v>770.89600000000007</v>
          </cell>
          <cell r="K831">
            <v>901.19299999999998</v>
          </cell>
          <cell r="L831">
            <v>920.56299999999987</v>
          </cell>
          <cell r="M831">
            <v>964.53099999999995</v>
          </cell>
          <cell r="N831">
            <v>1062.2160000000001</v>
          </cell>
          <cell r="O831">
            <v>936.07600000000002</v>
          </cell>
          <cell r="P831">
            <v>1136.789</v>
          </cell>
          <cell r="Q831">
            <v>1631.0940000000001</v>
          </cell>
          <cell r="R831">
            <v>1637.9090000000001</v>
          </cell>
          <cell r="S831">
            <v>1520.221</v>
          </cell>
          <cell r="T831">
            <v>1760.6474226322259</v>
          </cell>
          <cell r="U831">
            <v>1991.2545906265682</v>
          </cell>
          <cell r="V831">
            <v>2314.3646286601765</v>
          </cell>
        </row>
        <row r="832">
          <cell r="B832" t="str">
            <v>% of sales</v>
          </cell>
          <cell r="D832">
            <v>0.21035865103198989</v>
          </cell>
          <cell r="E832">
            <v>0.19204251471803047</v>
          </cell>
          <cell r="F832">
            <v>0.22820606495082668</v>
          </cell>
          <cell r="G832">
            <v>0.28663714245189875</v>
          </cell>
          <cell r="H832">
            <v>0.23359022549794686</v>
          </cell>
          <cell r="I832">
            <v>0.15458307960139159</v>
          </cell>
          <cell r="J832">
            <v>6.7940656802455854E-2</v>
          </cell>
          <cell r="K832">
            <v>6.0834949288289024E-2</v>
          </cell>
          <cell r="L832">
            <v>4.3088239424094059E-2</v>
          </cell>
          <cell r="M832">
            <v>3.1716581711488147E-2</v>
          </cell>
          <cell r="N832">
            <v>2.7606402665726823E-2</v>
          </cell>
          <cell r="O832">
            <v>1.9903285540267605E-2</v>
          </cell>
          <cell r="P832">
            <v>1.7300449904318515E-2</v>
          </cell>
          <cell r="Q832">
            <v>1.8182136383802668E-2</v>
          </cell>
          <cell r="R832">
            <v>1.6047927849524232E-2</v>
          </cell>
          <cell r="S832">
            <v>1.3876778012929615E-2</v>
          </cell>
          <cell r="T832">
            <v>1.4E-2</v>
          </cell>
          <cell r="U832">
            <v>1.4E-2</v>
          </cell>
          <cell r="V832">
            <v>1.4E-2</v>
          </cell>
        </row>
        <row r="833">
          <cell r="B833" t="str">
            <v>Due to subsidiaries</v>
          </cell>
          <cell r="D833">
            <v>0</v>
          </cell>
          <cell r="E833">
            <v>0</v>
          </cell>
          <cell r="F833">
            <v>0</v>
          </cell>
          <cell r="G833">
            <v>0</v>
          </cell>
          <cell r="H833">
            <v>3.891</v>
          </cell>
          <cell r="I833">
            <v>1.2999999999999999E-2</v>
          </cell>
          <cell r="J833">
            <v>0</v>
          </cell>
          <cell r="K833">
            <v>0</v>
          </cell>
          <cell r="L833">
            <v>0</v>
          </cell>
          <cell r="M833">
            <v>26.545000000000002</v>
          </cell>
          <cell r="N833">
            <v>1.607</v>
          </cell>
          <cell r="O833">
            <v>0</v>
          </cell>
          <cell r="P833">
            <v>0</v>
          </cell>
        </row>
        <row r="834">
          <cell r="B834" t="str">
            <v>Cash and bank</v>
          </cell>
          <cell r="D834">
            <v>50.378</v>
          </cell>
          <cell r="E834">
            <v>175.244</v>
          </cell>
          <cell r="F834">
            <v>275.16899999999998</v>
          </cell>
          <cell r="G834">
            <v>173.298</v>
          </cell>
          <cell r="H834">
            <v>239.90799999999999</v>
          </cell>
          <cell r="I834">
            <v>268.49200000000002</v>
          </cell>
          <cell r="J834">
            <v>441.75400000000002</v>
          </cell>
          <cell r="K834">
            <v>382.86900000000003</v>
          </cell>
          <cell r="L834">
            <v>507.29899999999998</v>
          </cell>
          <cell r="M834">
            <v>519.13</v>
          </cell>
          <cell r="N834">
            <v>546.91000000000008</v>
          </cell>
          <cell r="O834">
            <v>1867.184</v>
          </cell>
          <cell r="P834">
            <v>10964.99</v>
          </cell>
          <cell r="Q834">
            <v>9605.2999999999993</v>
          </cell>
          <cell r="R834">
            <v>11365.5</v>
          </cell>
          <cell r="S834">
            <v>8889.2880000000005</v>
          </cell>
        </row>
        <row r="835">
          <cell r="B835" t="str">
            <v>Total</v>
          </cell>
          <cell r="D835">
            <v>501.43700000000001</v>
          </cell>
          <cell r="E835">
            <v>572.76300000000003</v>
          </cell>
          <cell r="F835">
            <v>702.65700000000004</v>
          </cell>
          <cell r="G835">
            <v>1115.0809999999999</v>
          </cell>
          <cell r="H835">
            <v>1586.0420000000001</v>
          </cell>
          <cell r="I835">
            <v>1488.6429999999998</v>
          </cell>
          <cell r="J835">
            <v>2046.9970000000001</v>
          </cell>
          <cell r="K835">
            <v>2932.3470000000002</v>
          </cell>
          <cell r="L835">
            <v>4586.1850000000004</v>
          </cell>
          <cell r="M835">
            <v>6537.5630000000001</v>
          </cell>
          <cell r="N835">
            <v>6967.0650000000005</v>
          </cell>
          <cell r="O835">
            <v>7221.7210000000005</v>
          </cell>
          <cell r="P835">
            <v>17461.287999999997</v>
          </cell>
          <cell r="Q835">
            <v>21936.968365216773</v>
          </cell>
          <cell r="R835">
            <v>23231.183977776811</v>
          </cell>
          <cell r="S835">
            <v>25127.075653308904</v>
          </cell>
        </row>
        <row r="836">
          <cell r="B836" t="str">
            <v>Loans and advances</v>
          </cell>
          <cell r="D836">
            <v>1214.5119999999999</v>
          </cell>
          <cell r="E836">
            <v>1154.8219999999999</v>
          </cell>
          <cell r="F836">
            <v>1506.683</v>
          </cell>
          <cell r="G836">
            <v>1974.0419999999999</v>
          </cell>
          <cell r="H836">
            <v>2170.8330000000001</v>
          </cell>
          <cell r="I836">
            <v>1936.921</v>
          </cell>
          <cell r="J836">
            <v>1716.38</v>
          </cell>
          <cell r="K836">
            <v>1439.5989999999999</v>
          </cell>
          <cell r="L836">
            <v>634.20600000000002</v>
          </cell>
          <cell r="M836">
            <v>991.68299999999999</v>
          </cell>
          <cell r="N836">
            <v>1141.2900000000002</v>
          </cell>
          <cell r="O836">
            <v>1830.5540000000001</v>
          </cell>
          <cell r="P836">
            <v>2071.2130000000002</v>
          </cell>
          <cell r="Q836">
            <v>2452.232</v>
          </cell>
          <cell r="R836">
            <v>3709.0609999999997</v>
          </cell>
          <cell r="S836">
            <v>5171.3999999999996</v>
          </cell>
          <cell r="T836">
            <v>5659.2238584607258</v>
          </cell>
          <cell r="U836">
            <v>5973.763771879705</v>
          </cell>
          <cell r="V836">
            <v>6612.4703676005047</v>
          </cell>
        </row>
        <row r="837">
          <cell r="B837" t="str">
            <v>From subsidiaries</v>
          </cell>
        </row>
        <row r="838">
          <cell r="B838" t="str">
            <v>Considered good</v>
          </cell>
          <cell r="D838">
            <v>0</v>
          </cell>
          <cell r="E838">
            <v>109.91800000000001</v>
          </cell>
          <cell r="F838">
            <v>0</v>
          </cell>
          <cell r="G838">
            <v>0</v>
          </cell>
          <cell r="H838">
            <v>1216.5830000000001</v>
          </cell>
          <cell r="I838">
            <v>1159.181</v>
          </cell>
          <cell r="J838">
            <v>1072.635</v>
          </cell>
          <cell r="K838">
            <v>874.68399999999997</v>
          </cell>
          <cell r="L838">
            <v>25.905999999999999</v>
          </cell>
          <cell r="M838">
            <v>14.625999999999999</v>
          </cell>
          <cell r="N838">
            <v>14.129</v>
          </cell>
          <cell r="O838">
            <v>0.314</v>
          </cell>
          <cell r="P838">
            <v>10.116</v>
          </cell>
          <cell r="Q838">
            <v>1.7430000000000001</v>
          </cell>
          <cell r="R838">
            <v>0</v>
          </cell>
          <cell r="S838">
            <v>0</v>
          </cell>
        </row>
        <row r="839">
          <cell r="B839" t="str">
            <v>Considered doubtful</v>
          </cell>
          <cell r="D839">
            <v>2.952</v>
          </cell>
          <cell r="E839">
            <v>4.2249999999999996</v>
          </cell>
          <cell r="F839">
            <v>5.81</v>
          </cell>
          <cell r="G839">
            <v>6.3650000000000002</v>
          </cell>
          <cell r="H839">
            <v>0</v>
          </cell>
          <cell r="I839">
            <v>150</v>
          </cell>
          <cell r="J839">
            <v>180.6</v>
          </cell>
          <cell r="K839">
            <v>422.5</v>
          </cell>
          <cell r="L839">
            <v>725.35699999999997</v>
          </cell>
          <cell r="M839">
            <v>0</v>
          </cell>
          <cell r="N839">
            <v>0</v>
          </cell>
          <cell r="O839">
            <v>0</v>
          </cell>
          <cell r="P839">
            <v>0</v>
          </cell>
          <cell r="Q839">
            <v>0</v>
          </cell>
          <cell r="R839">
            <v>0</v>
          </cell>
          <cell r="S839">
            <v>15.928000000000001</v>
          </cell>
        </row>
        <row r="840">
          <cell r="B840" t="str">
            <v>Other Liabilities</v>
          </cell>
          <cell r="D840">
            <v>0</v>
          </cell>
          <cell r="E840">
            <v>0</v>
          </cell>
          <cell r="F840">
            <v>0</v>
          </cell>
          <cell r="G840">
            <v>0</v>
          </cell>
          <cell r="H840">
            <v>1216.5830000000001</v>
          </cell>
          <cell r="I840">
            <v>1309.181</v>
          </cell>
          <cell r="J840">
            <v>1253.2349999999999</v>
          </cell>
          <cell r="K840">
            <v>1297.184</v>
          </cell>
          <cell r="L840">
            <v>751.26299999999992</v>
          </cell>
          <cell r="M840">
            <v>14.625999999999999</v>
          </cell>
          <cell r="N840">
            <v>14.129</v>
          </cell>
          <cell r="O840">
            <v>0.314</v>
          </cell>
          <cell r="P840">
            <v>10.116</v>
          </cell>
          <cell r="Q840">
            <v>1.7430000000000001</v>
          </cell>
          <cell r="R840">
            <v>0</v>
          </cell>
          <cell r="S840">
            <v>7735.9656622500006</v>
          </cell>
        </row>
        <row r="841">
          <cell r="B841" t="str">
            <v>From Others</v>
          </cell>
          <cell r="D841">
            <v>52.070999999999998</v>
          </cell>
          <cell r="E841">
            <v>58.277999999999999</v>
          </cell>
          <cell r="F841">
            <v>49.451999999999998</v>
          </cell>
          <cell r="G841">
            <v>22.245999999999999</v>
          </cell>
          <cell r="H841">
            <v>21.143999999999998</v>
          </cell>
          <cell r="I841">
            <v>11.362</v>
          </cell>
          <cell r="J841">
            <v>5.7409999999999997</v>
          </cell>
          <cell r="K841">
            <v>6.2560000000000002</v>
          </cell>
          <cell r="L841">
            <v>36.268000000000001</v>
          </cell>
          <cell r="M841">
            <v>37.17</v>
          </cell>
          <cell r="N841">
            <v>41.692999999999998</v>
          </cell>
          <cell r="O841">
            <v>33.177</v>
          </cell>
          <cell r="P841">
            <v>32.898000000000003</v>
          </cell>
          <cell r="Q841">
            <v>32.898000000000003</v>
          </cell>
          <cell r="R841">
            <v>32.898000000000003</v>
          </cell>
          <cell r="S841">
            <v>32.898000000000003</v>
          </cell>
        </row>
        <row r="842">
          <cell r="B842" t="str">
            <v>Considered good</v>
          </cell>
          <cell r="D842">
            <v>556.46</v>
          </cell>
          <cell r="E842">
            <v>745.18400000000008</v>
          </cell>
          <cell r="F842">
            <v>757.91899999999998</v>
          </cell>
          <cell r="G842">
            <v>1143.692</v>
          </cell>
          <cell r="H842">
            <v>937.49400000000003</v>
          </cell>
          <cell r="I842">
            <v>765.60400000000004</v>
          </cell>
          <cell r="J842">
            <v>618.92399999999998</v>
          </cell>
          <cell r="K842">
            <v>474.29700000000003</v>
          </cell>
          <cell r="L842">
            <v>502.65</v>
          </cell>
          <cell r="M842">
            <v>674.49199999999996</v>
          </cell>
          <cell r="N842">
            <v>941.16499999999996</v>
          </cell>
          <cell r="O842">
            <v>1144.7159999999999</v>
          </cell>
          <cell r="P842">
            <v>1402.1290000000001</v>
          </cell>
          <cell r="Q842">
            <v>1805.7249999999999</v>
          </cell>
          <cell r="R842">
            <v>3149.93</v>
          </cell>
          <cell r="S842">
            <v>4521.8219999999992</v>
          </cell>
        </row>
        <row r="843">
          <cell r="B843" t="str">
            <v>Considered doubtful</v>
          </cell>
          <cell r="H843">
            <v>0</v>
          </cell>
          <cell r="I843">
            <v>0</v>
          </cell>
          <cell r="J843">
            <v>295</v>
          </cell>
          <cell r="K843">
            <v>303.10000000000002</v>
          </cell>
          <cell r="L843">
            <v>240.24299999999999</v>
          </cell>
          <cell r="M843">
            <v>561.63499999999999</v>
          </cell>
          <cell r="N843">
            <v>561.63499999999999</v>
          </cell>
          <cell r="O843">
            <v>517.69200000000001</v>
          </cell>
          <cell r="P843">
            <v>222.43199999999999</v>
          </cell>
          <cell r="Q843">
            <v>222.43199999999999</v>
          </cell>
          <cell r="R843">
            <v>222.43199999999999</v>
          </cell>
          <cell r="S843">
            <v>222.43199999999999</v>
          </cell>
        </row>
        <row r="844">
          <cell r="B844" t="str">
            <v>Tax payment, net of prov</v>
          </cell>
          <cell r="H844">
            <v>14.407</v>
          </cell>
          <cell r="I844">
            <v>8.3019999999999996</v>
          </cell>
          <cell r="J844">
            <v>0</v>
          </cell>
          <cell r="K844">
            <v>35.414000000000001</v>
          </cell>
          <cell r="L844">
            <v>45.247</v>
          </cell>
          <cell r="M844">
            <v>207.02699999999999</v>
          </cell>
          <cell r="N844">
            <v>21.355</v>
          </cell>
          <cell r="O844">
            <v>517.66899999999998</v>
          </cell>
          <cell r="P844">
            <v>521.875</v>
          </cell>
          <cell r="Q844">
            <v>644.76400000000001</v>
          </cell>
          <cell r="R844">
            <v>559.13099999999997</v>
          </cell>
          <cell r="S844">
            <v>649.58600000000001</v>
          </cell>
        </row>
        <row r="845">
          <cell r="B845" t="str">
            <v>Balances with customs authority</v>
          </cell>
          <cell r="D845">
            <v>0</v>
          </cell>
          <cell r="E845">
            <v>2.1070000000000002</v>
          </cell>
          <cell r="F845">
            <v>0</v>
          </cell>
          <cell r="G845">
            <v>0</v>
          </cell>
          <cell r="H845">
            <v>2.3490000000000002</v>
          </cell>
          <cell r="I845">
            <v>3.8340000000000001</v>
          </cell>
          <cell r="J845">
            <v>24.920999999999999</v>
          </cell>
          <cell r="K845">
            <v>55.204000000000001</v>
          </cell>
          <cell r="L845">
            <v>60.402999999999999</v>
          </cell>
          <cell r="M845">
            <v>95.537999999999997</v>
          </cell>
          <cell r="N845">
            <v>164.64099999999999</v>
          </cell>
          <cell r="O845">
            <v>167.85499999999999</v>
          </cell>
          <cell r="P845">
            <v>137.09299999999999</v>
          </cell>
          <cell r="Q845">
            <v>0</v>
          </cell>
          <cell r="R845">
            <v>0</v>
          </cell>
          <cell r="S845">
            <v>0</v>
          </cell>
        </row>
        <row r="846">
          <cell r="B846" t="str">
            <v>% of sales</v>
          </cell>
          <cell r="D846">
            <v>0.25195274413139501</v>
          </cell>
          <cell r="E846">
            <v>0.18320844418095025</v>
          </cell>
          <cell r="F846">
            <v>0.21619706971964231</v>
          </cell>
          <cell r="G846">
            <v>0.27236295081731982</v>
          </cell>
          <cell r="H846">
            <v>0.27206953183395738</v>
          </cell>
          <cell r="I846">
            <v>0.20207314428099768</v>
          </cell>
          <cell r="J846">
            <v>9.5000000000000001E-2</v>
          </cell>
          <cell r="K846">
            <v>9.7179996028011292E-2</v>
          </cell>
          <cell r="L846">
            <v>2.9684899319434955E-2</v>
          </cell>
          <cell r="M846">
            <v>3.2609418361248838E-2</v>
          </cell>
          <cell r="N846">
            <v>2.9661491917244109E-2</v>
          </cell>
          <cell r="O846">
            <v>3.8922094956904164E-2</v>
          </cell>
          <cell r="P846">
            <v>3.1521167734446118E-2</v>
          </cell>
          <cell r="Q846">
            <v>2.7335528589232244E-2</v>
          </cell>
          <cell r="R846">
            <v>3.6340690061220857E-2</v>
          </cell>
          <cell r="S846">
            <v>4.7205222014473032E-2</v>
          </cell>
          <cell r="T846">
            <v>4.4999999999999998E-2</v>
          </cell>
          <cell r="U846">
            <v>4.2000000000000003E-2</v>
          </cell>
          <cell r="V846">
            <v>0.04</v>
          </cell>
        </row>
        <row r="847">
          <cell r="B847" t="str">
            <v>Less: provision</v>
          </cell>
          <cell r="D847">
            <v>0</v>
          </cell>
          <cell r="E847">
            <v>0</v>
          </cell>
          <cell r="F847">
            <v>0</v>
          </cell>
          <cell r="G847">
            <v>9.6059999999999999</v>
          </cell>
          <cell r="H847">
            <v>0</v>
          </cell>
          <cell r="I847">
            <v>150</v>
          </cell>
          <cell r="J847">
            <v>475.6</v>
          </cell>
          <cell r="K847">
            <v>725.6</v>
          </cell>
          <cell r="L847">
            <v>965.6</v>
          </cell>
          <cell r="M847">
            <v>561.63499999999999</v>
          </cell>
          <cell r="N847">
            <v>561.63499999999999</v>
          </cell>
          <cell r="O847">
            <v>517.69200000000001</v>
          </cell>
          <cell r="P847">
            <v>222.43199999999999</v>
          </cell>
          <cell r="Q847">
            <v>222.43199999999999</v>
          </cell>
          <cell r="R847">
            <v>222.43199999999999</v>
          </cell>
          <cell r="S847">
            <v>222.43199999999999</v>
          </cell>
        </row>
        <row r="848">
          <cell r="B848" t="str">
            <v>Tax on dividends</v>
          </cell>
          <cell r="D848">
            <v>0</v>
          </cell>
          <cell r="E848">
            <v>0</v>
          </cell>
          <cell r="F848">
            <v>0</v>
          </cell>
          <cell r="G848">
            <v>0</v>
          </cell>
          <cell r="H848">
            <v>0</v>
          </cell>
          <cell r="I848">
            <v>0</v>
          </cell>
          <cell r="J848">
            <v>11.858000000000001</v>
          </cell>
          <cell r="K848">
            <v>18.677</v>
          </cell>
          <cell r="L848">
            <v>37.72</v>
          </cell>
          <cell r="M848">
            <v>60.351999999999997</v>
          </cell>
          <cell r="N848">
            <v>75.44</v>
          </cell>
          <cell r="O848">
            <v>110.58799999999999</v>
          </cell>
          <cell r="P848">
            <v>180.02600000000001</v>
          </cell>
          <cell r="Q848">
            <v>0</v>
          </cell>
          <cell r="R848">
            <v>0</v>
          </cell>
          <cell r="S848">
            <v>0</v>
          </cell>
        </row>
        <row r="849">
          <cell r="B849" t="str">
            <v>Retiring gratuities</v>
          </cell>
          <cell r="D849">
            <v>29.997</v>
          </cell>
          <cell r="E849">
            <v>42.802999999999997</v>
          </cell>
          <cell r="F849">
            <v>25.914000000000001</v>
          </cell>
          <cell r="G849">
            <v>19.844000000000001</v>
          </cell>
          <cell r="H849">
            <v>2170.8330000000001</v>
          </cell>
          <cell r="I849">
            <v>1936.9210000000003</v>
          </cell>
          <cell r="J849">
            <v>1716.48</v>
          </cell>
          <cell r="K849">
            <v>1439.5990000000002</v>
          </cell>
          <cell r="L849">
            <v>634.20600000000002</v>
          </cell>
          <cell r="M849">
            <v>991.68299999999999</v>
          </cell>
          <cell r="N849">
            <v>1141.29</v>
          </cell>
          <cell r="O849">
            <v>1830.5540000000001</v>
          </cell>
          <cell r="P849">
            <v>2071.2130000000002</v>
          </cell>
          <cell r="Q849">
            <v>2452.232</v>
          </cell>
          <cell r="R849">
            <v>3709.0609999999997</v>
          </cell>
          <cell r="S849">
            <v>5171.3999999999996</v>
          </cell>
          <cell r="T849">
            <v>5659.2238584607258</v>
          </cell>
          <cell r="U849">
            <v>5973.763771879705</v>
          </cell>
          <cell r="V849">
            <v>6612.4703676005047</v>
          </cell>
        </row>
        <row r="850">
          <cell r="B850" t="str">
            <v>Others</v>
          </cell>
          <cell r="D850">
            <v>2.4430000000000001</v>
          </cell>
          <cell r="E850">
            <v>9.2230000000000008</v>
          </cell>
          <cell r="F850">
            <v>21.391999999999999</v>
          </cell>
          <cell r="G850">
            <v>27.922000000000001</v>
          </cell>
          <cell r="H850">
            <v>29.914000000000001</v>
          </cell>
          <cell r="I850">
            <v>50.078000000000003</v>
          </cell>
          <cell r="J850">
            <v>74.972999999999999</v>
          </cell>
          <cell r="K850">
            <v>88.728999999999999</v>
          </cell>
          <cell r="L850">
            <v>190.87799999999999</v>
          </cell>
          <cell r="M850">
            <v>285.85199999999998</v>
          </cell>
          <cell r="N850">
            <v>337.50799999999998</v>
          </cell>
          <cell r="O850">
            <v>447.11099999999999</v>
          </cell>
          <cell r="P850">
            <v>693.21299999999997</v>
          </cell>
          <cell r="Q850">
            <v>762.53430000000003</v>
          </cell>
          <cell r="R850">
            <v>838.78773000000012</v>
          </cell>
          <cell r="S850">
            <v>922.66650300000026</v>
          </cell>
        </row>
        <row r="851">
          <cell r="B851" t="str">
            <v>Total Current Assets</v>
          </cell>
          <cell r="D851">
            <v>4000.8010000000004</v>
          </cell>
          <cell r="E851">
            <v>4384.9980000000005</v>
          </cell>
          <cell r="F851">
            <v>4844.5009999999993</v>
          </cell>
          <cell r="G851">
            <v>5473.1290000000008</v>
          </cell>
          <cell r="H851">
            <v>5693.723</v>
          </cell>
          <cell r="I851">
            <v>5328.3209999999999</v>
          </cell>
          <cell r="J851">
            <v>5645.2120000000004</v>
          </cell>
          <cell r="K851">
            <v>6467.6049999999996</v>
          </cell>
          <cell r="L851">
            <v>8836.8909999999996</v>
          </cell>
          <cell r="M851">
            <v>12686.249</v>
          </cell>
          <cell r="N851">
            <v>14777.333000000002</v>
          </cell>
          <cell r="O851">
            <v>18037.129000000001</v>
          </cell>
          <cell r="P851">
            <v>34111.279000000002</v>
          </cell>
          <cell r="Q851">
            <v>42475.316000000006</v>
          </cell>
          <cell r="R851">
            <v>53491.919000000002</v>
          </cell>
          <cell r="S851">
            <v>54252.852999999996</v>
          </cell>
          <cell r="T851">
            <v>50476.70207439908</v>
          </cell>
          <cell r="U851">
            <v>55744.792859475034</v>
          </cell>
          <cell r="V851">
            <v>63404.215582145785</v>
          </cell>
        </row>
        <row r="853">
          <cell r="B853" t="str">
            <v>Total CL and pro</v>
          </cell>
          <cell r="D853">
            <v>698.8180000000001</v>
          </cell>
          <cell r="E853">
            <v>799.31700000000012</v>
          </cell>
          <cell r="F853">
            <v>915.14300000000003</v>
          </cell>
          <cell r="G853">
            <v>1264.4780000000001</v>
          </cell>
          <cell r="H853">
            <v>1732.7020000000002</v>
          </cell>
          <cell r="I853">
            <v>1640.9549999999999</v>
          </cell>
          <cell r="J853">
            <v>2661.0570000000002</v>
          </cell>
          <cell r="K853">
            <v>3598.5550000000003</v>
          </cell>
          <cell r="L853">
            <v>5901.4230000000007</v>
          </cell>
          <cell r="M853">
            <v>8801.0360000000001</v>
          </cell>
          <cell r="N853">
            <v>10345.744999999999</v>
          </cell>
          <cell r="O853">
            <v>12843.307000000001</v>
          </cell>
          <cell r="P853">
            <v>26393.529999999995</v>
          </cell>
          <cell r="Q853">
            <v>31559.737867577867</v>
          </cell>
          <cell r="R853">
            <v>33929.396313187557</v>
          </cell>
          <cell r="S853">
            <v>37082.324031071948</v>
          </cell>
        </row>
        <row r="854">
          <cell r="A854" t="str">
            <v>Current Liabilities and Provisions</v>
          </cell>
        </row>
        <row r="855">
          <cell r="B855" t="str">
            <v>Current Liabilities</v>
          </cell>
          <cell r="G855">
            <v>149.97726967047745</v>
          </cell>
        </row>
        <row r="856">
          <cell r="B856" t="str">
            <v>Sundry Creditors</v>
          </cell>
          <cell r="N856">
            <v>151.44531433974709</v>
          </cell>
          <cell r="O856">
            <v>74.334291931024438</v>
          </cell>
          <cell r="P856">
            <v>109.55325065347866</v>
          </cell>
          <cell r="Q856">
            <v>97.680444313771801</v>
          </cell>
          <cell r="R856">
            <v>94.209343135196917</v>
          </cell>
          <cell r="S856">
            <v>36.213724450829048</v>
          </cell>
        </row>
        <row r="857">
          <cell r="B857" t="str">
            <v>Due to small scale industrial undertaking</v>
          </cell>
          <cell r="D857">
            <v>19.100999999999999</v>
          </cell>
          <cell r="E857">
            <v>18.291</v>
          </cell>
          <cell r="F857">
            <v>29.294</v>
          </cell>
          <cell r="G857">
            <v>39.137999999999998</v>
          </cell>
          <cell r="H857">
            <v>26.646000000000001</v>
          </cell>
          <cell r="I857">
            <v>27.54</v>
          </cell>
          <cell r="J857">
            <v>31.584</v>
          </cell>
          <cell r="K857">
            <v>16.463000000000001</v>
          </cell>
          <cell r="L857">
            <v>0</v>
          </cell>
          <cell r="M857">
            <v>1.016</v>
          </cell>
          <cell r="N857">
            <v>3.698</v>
          </cell>
          <cell r="O857">
            <v>6.2869999999999999</v>
          </cell>
        </row>
        <row r="858">
          <cell r="B858" t="str">
            <v>Due to subsidiaries</v>
          </cell>
          <cell r="D858">
            <v>0</v>
          </cell>
          <cell r="E858">
            <v>0</v>
          </cell>
          <cell r="F858">
            <v>0</v>
          </cell>
          <cell r="G858">
            <v>0</v>
          </cell>
          <cell r="H858">
            <v>3.891</v>
          </cell>
          <cell r="I858">
            <v>1.2999999999999999E-2</v>
          </cell>
          <cell r="J858">
            <v>0</v>
          </cell>
          <cell r="K858">
            <v>0</v>
          </cell>
          <cell r="L858">
            <v>0</v>
          </cell>
          <cell r="M858">
            <v>26.545000000000002</v>
          </cell>
          <cell r="N858">
            <v>1.607</v>
          </cell>
          <cell r="O858">
            <v>0</v>
          </cell>
          <cell r="P858">
            <v>4304.1500000000078</v>
          </cell>
          <cell r="Q858">
            <v>6107.1777092082675</v>
          </cell>
          <cell r="R858">
            <v>7363.8432618016377</v>
          </cell>
          <cell r="S858">
            <v>8762.2159635943935</v>
          </cell>
        </row>
        <row r="859">
          <cell r="B859" t="str">
            <v>Others</v>
          </cell>
          <cell r="D859">
            <v>482.33600000000001</v>
          </cell>
          <cell r="E859">
            <v>554.47199999999998</v>
          </cell>
          <cell r="F859">
            <v>673.36300000000006</v>
          </cell>
          <cell r="G859">
            <v>1075.943</v>
          </cell>
          <cell r="H859">
            <v>1555.5050000000001</v>
          </cell>
          <cell r="I859">
            <v>1461.09</v>
          </cell>
          <cell r="J859">
            <v>2015.413</v>
          </cell>
          <cell r="K859">
            <v>2915.884</v>
          </cell>
          <cell r="L859">
            <v>4586.1850000000004</v>
          </cell>
          <cell r="M859">
            <v>6510.0020000000004</v>
          </cell>
          <cell r="N859">
            <v>6961.76</v>
          </cell>
          <cell r="O859">
            <v>7215.4340000000002</v>
          </cell>
          <cell r="P859">
            <v>344.82499999999999</v>
          </cell>
          <cell r="Q859">
            <v>473.27565999999996</v>
          </cell>
          <cell r="R859">
            <v>588.377115</v>
          </cell>
          <cell r="S859">
            <v>707.47856999999999</v>
          </cell>
        </row>
        <row r="860">
          <cell r="B860" t="str">
            <v>Total</v>
          </cell>
          <cell r="D860">
            <v>501.43700000000001</v>
          </cell>
          <cell r="E860">
            <v>572.76300000000003</v>
          </cell>
          <cell r="F860">
            <v>702.65700000000004</v>
          </cell>
          <cell r="G860">
            <v>1115.0809999999999</v>
          </cell>
          <cell r="H860">
            <v>1586.0420000000001</v>
          </cell>
          <cell r="I860">
            <v>1488.6429999999998</v>
          </cell>
          <cell r="J860">
            <v>2046.9970000000001</v>
          </cell>
          <cell r="K860">
            <v>2932.3470000000002</v>
          </cell>
          <cell r="L860">
            <v>4586.1850000000004</v>
          </cell>
          <cell r="M860">
            <v>6537.5630000000001</v>
          </cell>
          <cell r="N860">
            <v>6967.0650000000005</v>
          </cell>
          <cell r="O860">
            <v>7221.7210000000005</v>
          </cell>
          <cell r="P860">
            <v>15252.317000000001</v>
          </cell>
          <cell r="Q860">
            <v>18965.79</v>
          </cell>
          <cell r="R860">
            <v>21020.102999999999</v>
          </cell>
          <cell r="S860">
            <v>8678.6419999999998</v>
          </cell>
          <cell r="T860">
            <v>13833.312479223756</v>
          </cell>
          <cell r="U860">
            <v>23907.902235440131</v>
          </cell>
          <cell r="V860">
            <v>27711.644136389692</v>
          </cell>
        </row>
        <row r="861">
          <cell r="B861" t="str">
            <v>% of raw materials and purchase of FG</v>
          </cell>
          <cell r="D861">
            <v>0.24015699572069318</v>
          </cell>
          <cell r="E861">
            <v>0.19188027344705297</v>
          </cell>
          <cell r="F861">
            <v>0.21113053845938892</v>
          </cell>
          <cell r="G861">
            <v>0.30641703324122249</v>
          </cell>
          <cell r="H861">
            <v>0.34396346016342816</v>
          </cell>
          <cell r="I861">
            <v>0.25706431568230076</v>
          </cell>
          <cell r="J861">
            <v>0.28073851205901912</v>
          </cell>
          <cell r="K861">
            <v>0.30694735837212372</v>
          </cell>
          <cell r="L861">
            <v>0.28904258914234454</v>
          </cell>
          <cell r="M861">
            <v>0.2735471397621822</v>
          </cell>
          <cell r="N861">
            <v>0.24312206861275573</v>
          </cell>
          <cell r="O861">
            <v>0.2055711536377523</v>
          </cell>
          <cell r="P861">
            <v>0.293626585475046</v>
          </cell>
          <cell r="Q861">
            <v>0.25994904799699958</v>
          </cell>
          <cell r="R861">
            <v>0.25298529002455006</v>
          </cell>
          <cell r="S861">
            <v>0.10648378658272012</v>
          </cell>
          <cell r="T861">
            <v>0.15</v>
          </cell>
          <cell r="U861">
            <v>0.23</v>
          </cell>
          <cell r="V861">
            <v>0.23</v>
          </cell>
        </row>
        <row r="863">
          <cell r="B863" t="str">
            <v>Interim Dividend</v>
          </cell>
          <cell r="D863">
            <v>0</v>
          </cell>
          <cell r="E863">
            <v>109.91800000000001</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row>
        <row r="864">
          <cell r="B864" t="str">
            <v>Unclaimed dividends</v>
          </cell>
          <cell r="D864">
            <v>2.952</v>
          </cell>
          <cell r="E864">
            <v>4.2249999999999996</v>
          </cell>
          <cell r="F864">
            <v>5.81</v>
          </cell>
          <cell r="G864">
            <v>6.3650000000000002</v>
          </cell>
          <cell r="H864">
            <v>6.7110000000000003</v>
          </cell>
          <cell r="I864">
            <v>6.2220000000000004</v>
          </cell>
          <cell r="J864">
            <v>5.1680000000000001</v>
          </cell>
          <cell r="K864">
            <v>5.28</v>
          </cell>
          <cell r="L864">
            <v>5.851</v>
          </cell>
          <cell r="M864">
            <v>7.11</v>
          </cell>
          <cell r="N864">
            <v>9.32</v>
          </cell>
          <cell r="O864">
            <v>11.670999999999999</v>
          </cell>
          <cell r="P864">
            <v>0</v>
          </cell>
          <cell r="Q864">
            <v>0</v>
          </cell>
          <cell r="R864">
            <v>0</v>
          </cell>
          <cell r="S864">
            <v>0</v>
          </cell>
          <cell r="T864">
            <v>0</v>
          </cell>
          <cell r="U864">
            <v>0</v>
          </cell>
          <cell r="V864">
            <v>0</v>
          </cell>
        </row>
        <row r="865">
          <cell r="B865" t="str">
            <v>Other Liabilities</v>
          </cell>
          <cell r="D865">
            <v>0</v>
          </cell>
          <cell r="E865">
            <v>0</v>
          </cell>
          <cell r="F865">
            <v>0</v>
          </cell>
          <cell r="G865">
            <v>0</v>
          </cell>
          <cell r="H865">
            <v>0</v>
          </cell>
          <cell r="I865">
            <v>0</v>
          </cell>
          <cell r="J865">
            <v>393.858</v>
          </cell>
          <cell r="K865">
            <v>387.47399999999999</v>
          </cell>
          <cell r="L865">
            <v>740.29700000000003</v>
          </cell>
          <cell r="M865">
            <v>1437.1949999999999</v>
          </cell>
          <cell r="N865">
            <v>2393.2199999999998</v>
          </cell>
          <cell r="O865">
            <v>4229.3280000000004</v>
          </cell>
          <cell r="P865">
            <v>8956.527</v>
          </cell>
          <cell r="Q865">
            <v>10469.508</v>
          </cell>
          <cell r="R865">
            <v>14526.02</v>
          </cell>
          <cell r="S865">
            <v>15259.619999999999</v>
          </cell>
          <cell r="T865">
            <v>3051.924</v>
          </cell>
          <cell r="U865">
            <v>6103.848</v>
          </cell>
          <cell r="V865">
            <v>7324.6175999999996</v>
          </cell>
        </row>
        <row r="866">
          <cell r="B866" t="str">
            <v>Interest accrued but not due on loans</v>
          </cell>
          <cell r="D866">
            <v>52.070999999999998</v>
          </cell>
          <cell r="E866">
            <v>58.277999999999999</v>
          </cell>
          <cell r="F866">
            <v>49.451999999999998</v>
          </cell>
          <cell r="G866">
            <v>22.245999999999999</v>
          </cell>
          <cell r="H866">
            <v>21.143999999999998</v>
          </cell>
          <cell r="I866">
            <v>11.362</v>
          </cell>
          <cell r="J866">
            <v>5.7409999999999997</v>
          </cell>
          <cell r="K866">
            <v>6.2560000000000002</v>
          </cell>
          <cell r="L866">
            <v>36.268000000000001</v>
          </cell>
          <cell r="M866">
            <v>37.17</v>
          </cell>
          <cell r="N866">
            <v>41.692999999999998</v>
          </cell>
          <cell r="O866">
            <v>33.177</v>
          </cell>
          <cell r="P866">
            <v>0</v>
          </cell>
          <cell r="Q866">
            <v>0</v>
          </cell>
          <cell r="R866">
            <v>0</v>
          </cell>
          <cell r="S866">
            <v>0</v>
          </cell>
          <cell r="T866">
            <v>0</v>
          </cell>
          <cell r="U866">
            <v>0</v>
          </cell>
          <cell r="V866">
            <v>0</v>
          </cell>
        </row>
        <row r="867">
          <cell r="B867" t="str">
            <v>Total Current liabilities</v>
          </cell>
          <cell r="D867">
            <v>556.46</v>
          </cell>
          <cell r="E867">
            <v>745.18400000000008</v>
          </cell>
          <cell r="F867">
            <v>757.91899999999998</v>
          </cell>
          <cell r="G867">
            <v>1143.692</v>
          </cell>
          <cell r="H867">
            <v>1613.8970000000002</v>
          </cell>
          <cell r="I867">
            <v>1506.2269999999999</v>
          </cell>
          <cell r="J867">
            <v>2451.7640000000001</v>
          </cell>
          <cell r="K867">
            <v>3331.3570000000004</v>
          </cell>
          <cell r="L867">
            <v>5368.6010000000006</v>
          </cell>
          <cell r="M867">
            <v>8019.0379999999996</v>
          </cell>
          <cell r="N867">
            <v>9411.2979999999989</v>
          </cell>
          <cell r="O867">
            <v>11495.897000000001</v>
          </cell>
          <cell r="P867">
            <v>24208.844000000001</v>
          </cell>
          <cell r="Q867">
            <v>29435.298000000003</v>
          </cell>
          <cell r="R867">
            <v>35546.123</v>
          </cell>
          <cell r="S867">
            <v>23938.261999999999</v>
          </cell>
          <cell r="T867">
            <v>16885.236479223757</v>
          </cell>
          <cell r="U867">
            <v>30011.750235440129</v>
          </cell>
          <cell r="V867">
            <v>35036.261736389693</v>
          </cell>
        </row>
        <row r="868">
          <cell r="B868" t="str">
            <v>Prov</v>
          </cell>
          <cell r="F868">
            <v>55.261999999999944</v>
          </cell>
          <cell r="G868">
            <v>28.611000000000104</v>
          </cell>
          <cell r="H868">
            <v>27.855000000000018</v>
          </cell>
          <cell r="I868">
            <v>15.923000000000002</v>
          </cell>
          <cell r="J868">
            <v>74.554999999999978</v>
          </cell>
          <cell r="K868">
            <v>57.914999999999992</v>
          </cell>
          <cell r="L868">
            <v>265.62400000000002</v>
          </cell>
          <cell r="M868">
            <v>206.15099999999995</v>
          </cell>
          <cell r="N868">
            <v>195.47400000000005</v>
          </cell>
          <cell r="O868">
            <v>412.96300000000008</v>
          </cell>
          <cell r="P868">
            <v>853.38799999999969</v>
          </cell>
          <cell r="Q868">
            <v>-9820.9000000000015</v>
          </cell>
          <cell r="R868">
            <v>-15759.346000000001</v>
          </cell>
          <cell r="S868">
            <v>-29993.301999999996</v>
          </cell>
        </row>
        <row r="869">
          <cell r="B869" t="str">
            <v>Provision</v>
          </cell>
          <cell r="F869">
            <v>851.31800000000032</v>
          </cell>
          <cell r="G869">
            <v>881.11100000000033</v>
          </cell>
          <cell r="H869">
            <v>971.21399999999983</v>
          </cell>
          <cell r="I869">
            <v>940.65499999999906</v>
          </cell>
          <cell r="J869">
            <v>1572.8400000000004</v>
          </cell>
          <cell r="K869">
            <v>1181.8789999999976</v>
          </cell>
          <cell r="L869">
            <v>1396.317999999997</v>
          </cell>
          <cell r="M869">
            <v>1132.081999999999</v>
          </cell>
          <cell r="N869">
            <v>1475.1010000000001</v>
          </cell>
          <cell r="O869">
            <v>3541.1290000000017</v>
          </cell>
          <cell r="P869">
            <v>11143.774000000003</v>
          </cell>
          <cell r="Q869">
            <v>4262.4345193431545</v>
          </cell>
          <cell r="R869">
            <v>4644.5336492760989</v>
          </cell>
          <cell r="S869">
            <v>6345.2461275375517</v>
          </cell>
        </row>
        <row r="870">
          <cell r="B870" t="str">
            <v>Provision for taxation, net of payments</v>
          </cell>
          <cell r="D870">
            <v>0</v>
          </cell>
          <cell r="E870">
            <v>2.1070000000000002</v>
          </cell>
          <cell r="F870">
            <v>0</v>
          </cell>
          <cell r="G870">
            <v>0</v>
          </cell>
          <cell r="H870">
            <v>0</v>
          </cell>
          <cell r="I870">
            <v>0</v>
          </cell>
          <cell r="J870">
            <v>6.0129999999999999</v>
          </cell>
          <cell r="K870">
            <v>0</v>
          </cell>
          <cell r="L870">
            <v>0.26600000000000001</v>
          </cell>
          <cell r="M870">
            <v>1.036</v>
          </cell>
          <cell r="N870">
            <v>0</v>
          </cell>
          <cell r="O870">
            <v>0</v>
          </cell>
          <cell r="P870">
            <v>0</v>
          </cell>
          <cell r="Q870">
            <v>0</v>
          </cell>
          <cell r="R870">
            <v>0</v>
          </cell>
          <cell r="S870">
            <v>0</v>
          </cell>
          <cell r="T870">
            <v>0</v>
          </cell>
          <cell r="U870">
            <v>0</v>
          </cell>
          <cell r="V870">
            <v>0</v>
          </cell>
        </row>
        <row r="871">
          <cell r="B871" t="str">
            <v>Proposed dividend on equity shares</v>
          </cell>
          <cell r="D871">
            <v>109.91800000000001</v>
          </cell>
          <cell r="E871">
            <v>0</v>
          </cell>
          <cell r="F871">
            <v>109.91800000000001</v>
          </cell>
          <cell r="G871">
            <v>63.414000000000001</v>
          </cell>
          <cell r="H871">
            <v>42.276000000000003</v>
          </cell>
          <cell r="I871">
            <v>42.276000000000003</v>
          </cell>
          <cell r="J871">
            <v>84.563000000000002</v>
          </cell>
          <cell r="K871">
            <v>133.16999999999999</v>
          </cell>
          <cell r="L871">
            <v>221.947</v>
          </cell>
          <cell r="M871">
            <v>355.11399999999998</v>
          </cell>
          <cell r="N871">
            <v>443.89299999999997</v>
          </cell>
          <cell r="O871">
            <v>665.84</v>
          </cell>
          <cell r="P871">
            <v>1109.7329999999999</v>
          </cell>
          <cell r="Q871">
            <v>1553.626</v>
          </cell>
          <cell r="R871">
            <v>1864.3510000000001</v>
          </cell>
          <cell r="S871">
            <v>1864.3510000000001</v>
          </cell>
          <cell r="T871">
            <v>2223.9331917739651</v>
          </cell>
          <cell r="U871">
            <v>2790.6582762440607</v>
          </cell>
          <cell r="V871">
            <v>3671.645851950283</v>
          </cell>
        </row>
        <row r="872">
          <cell r="B872" t="str">
            <v>Propposed div on pref shares</v>
          </cell>
          <cell r="D872">
            <v>0</v>
          </cell>
          <cell r="E872">
            <v>0</v>
          </cell>
          <cell r="F872">
            <v>0</v>
          </cell>
          <cell r="G872">
            <v>9.6059999999999999</v>
          </cell>
          <cell r="H872">
            <v>0</v>
          </cell>
          <cell r="I872">
            <v>0</v>
          </cell>
          <cell r="J872">
            <v>0</v>
          </cell>
          <cell r="K872">
            <v>0</v>
          </cell>
          <cell r="L872">
            <v>0</v>
          </cell>
          <cell r="M872">
            <v>0</v>
          </cell>
          <cell r="N872">
            <v>0</v>
          </cell>
          <cell r="O872">
            <v>0</v>
          </cell>
          <cell r="P872">
            <v>0</v>
          </cell>
          <cell r="Q872">
            <v>-2380</v>
          </cell>
          <cell r="R872">
            <v>-1999.9999999999998</v>
          </cell>
          <cell r="S872">
            <v>-1999.9999999999998</v>
          </cell>
        </row>
        <row r="873">
          <cell r="B873" t="str">
            <v>Tax on dividends</v>
          </cell>
          <cell r="D873">
            <v>0</v>
          </cell>
          <cell r="E873">
            <v>0</v>
          </cell>
          <cell r="F873">
            <v>0</v>
          </cell>
          <cell r="G873">
            <v>0</v>
          </cell>
          <cell r="H873">
            <v>0</v>
          </cell>
          <cell r="I873">
            <v>0</v>
          </cell>
          <cell r="J873">
            <v>11.858000000000001</v>
          </cell>
          <cell r="K873">
            <v>18.677</v>
          </cell>
          <cell r="L873">
            <v>37.72</v>
          </cell>
          <cell r="M873">
            <v>60.351999999999997</v>
          </cell>
          <cell r="N873">
            <v>75.44</v>
          </cell>
          <cell r="O873">
            <v>110.58799999999999</v>
          </cell>
          <cell r="P873">
            <v>180.02600000000001</v>
          </cell>
          <cell r="Q873">
            <v>252.03700000000001</v>
          </cell>
          <cell r="R873">
            <v>316.846</v>
          </cell>
          <cell r="S873">
            <v>316.846</v>
          </cell>
          <cell r="T873">
            <v>265.40418710630502</v>
          </cell>
          <cell r="U873">
            <v>333.03715868696622</v>
          </cell>
          <cell r="V873">
            <v>438.17421597174678</v>
          </cell>
        </row>
        <row r="874">
          <cell r="B874" t="str">
            <v>Retiring gratuities</v>
          </cell>
          <cell r="D874">
            <v>29.997</v>
          </cell>
          <cell r="E874">
            <v>42.802999999999997</v>
          </cell>
          <cell r="F874">
            <v>25.914000000000001</v>
          </cell>
          <cell r="G874">
            <v>19.844000000000001</v>
          </cell>
          <cell r="H874">
            <v>46.615000000000002</v>
          </cell>
          <cell r="I874">
            <v>42.374000000000002</v>
          </cell>
          <cell r="J874">
            <v>31.885999999999999</v>
          </cell>
          <cell r="K874">
            <v>26.622</v>
          </cell>
          <cell r="L874">
            <v>82.010999999999996</v>
          </cell>
          <cell r="M874">
            <v>79.644000000000005</v>
          </cell>
          <cell r="N874">
            <v>77.605999999999995</v>
          </cell>
          <cell r="O874">
            <v>123.871</v>
          </cell>
          <cell r="P874">
            <v>186.654</v>
          </cell>
          <cell r="Q874">
            <v>89.201999999999998</v>
          </cell>
          <cell r="R874">
            <v>144.47300000000001</v>
          </cell>
          <cell r="S874">
            <v>119.687</v>
          </cell>
          <cell r="T874">
            <v>125.67135</v>
          </cell>
          <cell r="U874">
            <v>131.95491750000002</v>
          </cell>
          <cell r="V874">
            <v>138.55266337500004</v>
          </cell>
        </row>
        <row r="875">
          <cell r="B875" t="str">
            <v>Others</v>
          </cell>
          <cell r="D875">
            <v>2.4430000000000001</v>
          </cell>
          <cell r="E875">
            <v>9.2230000000000008</v>
          </cell>
          <cell r="F875">
            <v>21.391999999999999</v>
          </cell>
          <cell r="G875">
            <v>27.922000000000001</v>
          </cell>
          <cell r="H875">
            <v>29.914000000000001</v>
          </cell>
          <cell r="I875">
            <v>50.078000000000003</v>
          </cell>
          <cell r="J875">
            <v>74.972999999999999</v>
          </cell>
          <cell r="K875">
            <v>88.728999999999999</v>
          </cell>
          <cell r="L875">
            <v>190.87799999999999</v>
          </cell>
          <cell r="M875">
            <v>285.85199999999998</v>
          </cell>
          <cell r="N875">
            <v>337.50799999999998</v>
          </cell>
          <cell r="O875">
            <v>447.11099999999999</v>
          </cell>
          <cell r="P875">
            <v>724.38499999999999</v>
          </cell>
          <cell r="Q875">
            <v>1047.5940000000001</v>
          </cell>
          <cell r="R875">
            <v>1235.0650000000001</v>
          </cell>
          <cell r="S875">
            <v>1528.777</v>
          </cell>
          <cell r="T875">
            <v>1681.6547000000003</v>
          </cell>
          <cell r="U875">
            <v>1849.8201700000004</v>
          </cell>
          <cell r="V875">
            <v>2034.8021870000007</v>
          </cell>
        </row>
        <row r="876">
          <cell r="B876" t="str">
            <v>Total Provisions</v>
          </cell>
          <cell r="D876">
            <v>142.35800000000003</v>
          </cell>
          <cell r="E876">
            <v>54.132999999999996</v>
          </cell>
          <cell r="F876">
            <v>157.22399999999999</v>
          </cell>
          <cell r="G876">
            <v>120.786</v>
          </cell>
          <cell r="H876">
            <v>118.80500000000001</v>
          </cell>
          <cell r="I876">
            <v>134.72800000000001</v>
          </cell>
          <cell r="J876">
            <v>209.29300000000001</v>
          </cell>
          <cell r="K876">
            <v>267.19799999999998</v>
          </cell>
          <cell r="L876">
            <v>532.82199999999989</v>
          </cell>
          <cell r="M876">
            <v>781.99799999999993</v>
          </cell>
          <cell r="N876">
            <v>934.44699999999989</v>
          </cell>
          <cell r="O876">
            <v>1347.4099999999999</v>
          </cell>
          <cell r="P876">
            <v>2200.7979999999998</v>
          </cell>
          <cell r="Q876">
            <v>2942.4589999999998</v>
          </cell>
          <cell r="R876">
            <v>3560.7350000000001</v>
          </cell>
          <cell r="S876">
            <v>3829.6610000000001</v>
          </cell>
          <cell r="T876">
            <v>4296.6634288802707</v>
          </cell>
          <cell r="U876">
            <v>5105.4705224310273</v>
          </cell>
          <cell r="V876">
            <v>6283.1749182970307</v>
          </cell>
        </row>
        <row r="877">
          <cell r="B877" t="str">
            <v>CASH FLOW FROM FINANCING ACTIVITIES</v>
          </cell>
        </row>
        <row r="878">
          <cell r="B878" t="str">
            <v>Total CL and pro</v>
          </cell>
          <cell r="D878">
            <v>698.8180000000001</v>
          </cell>
          <cell r="E878">
            <v>799.31700000000012</v>
          </cell>
          <cell r="F878">
            <v>915.14300000000003</v>
          </cell>
          <cell r="G878">
            <v>1264.4780000000001</v>
          </cell>
          <cell r="H878">
            <v>1732.7020000000002</v>
          </cell>
          <cell r="I878">
            <v>1640.9549999999999</v>
          </cell>
          <cell r="J878">
            <v>2661.0570000000002</v>
          </cell>
          <cell r="K878">
            <v>3598.5550000000003</v>
          </cell>
          <cell r="L878">
            <v>5901.4230000000007</v>
          </cell>
          <cell r="M878">
            <v>8801.0360000000001</v>
          </cell>
          <cell r="N878">
            <v>10345.744999999999</v>
          </cell>
          <cell r="O878">
            <v>12843.307000000001</v>
          </cell>
          <cell r="P878">
            <v>26409.642</v>
          </cell>
          <cell r="Q878">
            <v>32377.757000000001</v>
          </cell>
          <cell r="R878">
            <v>39106.858</v>
          </cell>
          <cell r="S878">
            <v>27767.922999999999</v>
          </cell>
          <cell r="T878">
            <v>21181.899908104027</v>
          </cell>
          <cell r="U878">
            <v>35117.220757871153</v>
          </cell>
          <cell r="V878">
            <v>41319.436654686724</v>
          </cell>
        </row>
        <row r="879">
          <cell r="B879" t="str">
            <v>Incr/(Decr) of Pref share capital</v>
          </cell>
          <cell r="F879">
            <v>-456.36900000000009</v>
          </cell>
          <cell r="G879">
            <v>0</v>
          </cell>
          <cell r="H879">
            <v>0</v>
          </cell>
          <cell r="I879">
            <v>0</v>
          </cell>
          <cell r="J879">
            <v>0</v>
          </cell>
          <cell r="K879">
            <v>0</v>
          </cell>
          <cell r="L879">
            <v>-400</v>
          </cell>
          <cell r="M879">
            <v>0</v>
          </cell>
          <cell r="N879">
            <v>0</v>
          </cell>
          <cell r="O879">
            <v>0</v>
          </cell>
          <cell r="P879">
            <v>0</v>
          </cell>
          <cell r="Q879">
            <v>0</v>
          </cell>
          <cell r="R879">
            <v>0</v>
          </cell>
          <cell r="S879">
            <v>0</v>
          </cell>
        </row>
        <row r="880">
          <cell r="B880" t="str">
            <v>Incr/(Decr) of Secured Loans</v>
          </cell>
          <cell r="F880">
            <v>-254.05099999999993</v>
          </cell>
          <cell r="G880">
            <v>-254.05099999999993</v>
          </cell>
          <cell r="H880">
            <v>-832.80599999999981</v>
          </cell>
          <cell r="I880">
            <v>768.07299999999987</v>
          </cell>
          <cell r="J880">
            <v>-100.86899999999991</v>
          </cell>
          <cell r="K880">
            <v>-446.85300000000007</v>
          </cell>
          <cell r="L880">
            <v>238.33000000000015</v>
          </cell>
          <cell r="M880">
            <v>154.42799999999988</v>
          </cell>
          <cell r="N880">
            <v>-713.58400000000006</v>
          </cell>
          <cell r="O880">
            <v>-439.64699999999993</v>
          </cell>
          <cell r="P880">
            <v>-50.910999999999945</v>
          </cell>
          <cell r="Q880">
            <v>0</v>
          </cell>
          <cell r="R880">
            <v>0</v>
          </cell>
          <cell r="S880">
            <v>0</v>
          </cell>
        </row>
        <row r="881">
          <cell r="B881" t="str">
            <v>Cash flow Statement</v>
          </cell>
          <cell r="F881">
            <v>466.87100000000009</v>
          </cell>
          <cell r="G881">
            <v>466.87100000000009</v>
          </cell>
          <cell r="H881">
            <v>1070.5329999999999</v>
          </cell>
          <cell r="I881">
            <v>-1371.6000000000001</v>
          </cell>
          <cell r="J881">
            <v>-784.35099999999989</v>
          </cell>
          <cell r="K881">
            <v>-55.819999999999936</v>
          </cell>
          <cell r="L881">
            <v>-447.49500000000012</v>
          </cell>
          <cell r="M881">
            <v>-45.563999999999965</v>
          </cell>
          <cell r="N881">
            <v>-111.30200000000002</v>
          </cell>
          <cell r="O881">
            <v>-586.5</v>
          </cell>
          <cell r="P881">
            <v>0</v>
          </cell>
          <cell r="Q881">
            <v>0</v>
          </cell>
          <cell r="R881">
            <v>0</v>
          </cell>
          <cell r="S881">
            <v>0</v>
          </cell>
        </row>
        <row r="882">
          <cell r="B882" t="str">
            <v>CASH FLOW FROM OPERATIONS</v>
          </cell>
          <cell r="F882">
            <v>-462.66399999999999</v>
          </cell>
          <cell r="G882">
            <v>-462.66399999999999</v>
          </cell>
          <cell r="H882">
            <v>-413.46699999999998</v>
          </cell>
          <cell r="I882">
            <v>-376.21800000000002</v>
          </cell>
          <cell r="J882">
            <v>-309.17399999999998</v>
          </cell>
          <cell r="K882">
            <v>-248.357</v>
          </cell>
          <cell r="L882">
            <v>-204.2</v>
          </cell>
          <cell r="M882">
            <v>-201.399</v>
          </cell>
          <cell r="N882">
            <v>-227.739</v>
          </cell>
          <cell r="O882">
            <v>-254.18799999999999</v>
          </cell>
          <cell r="P882">
            <v>-82.096999999999994</v>
          </cell>
          <cell r="Q882">
            <v>-81.239159999999998</v>
          </cell>
          <cell r="R882">
            <v>-81.239159999999998</v>
          </cell>
          <cell r="S882">
            <v>-81.239159999999998</v>
          </cell>
        </row>
        <row r="883">
          <cell r="B883" t="str">
            <v>Reported Net Profit</v>
          </cell>
          <cell r="F883">
            <v>130.93599999999992</v>
          </cell>
          <cell r="G883">
            <v>130.93599999999992</v>
          </cell>
          <cell r="H883">
            <v>62.136000000000216</v>
          </cell>
          <cell r="I883">
            <v>111.81499999999912</v>
          </cell>
          <cell r="J883">
            <v>249.48299999999995</v>
          </cell>
          <cell r="K883">
            <v>736.19799999999793</v>
          </cell>
          <cell r="L883">
            <v>941.33499999999731</v>
          </cell>
          <cell r="M883">
            <v>1502.6739999999986</v>
          </cell>
          <cell r="N883">
            <v>1588.6359999999986</v>
          </cell>
          <cell r="O883">
            <v>2502.731000000002</v>
          </cell>
          <cell r="P883">
            <v>4304.150000000006</v>
          </cell>
          <cell r="Q883">
            <v>6001.5750000000089</v>
          </cell>
          <cell r="R883">
            <v>7251.7690000000111</v>
          </cell>
          <cell r="S883">
            <v>7411.4039999999986</v>
          </cell>
          <cell r="T883">
            <v>8673.3394479184644</v>
          </cell>
          <cell r="U883">
            <v>10203.344322517347</v>
          </cell>
          <cell r="V883">
            <v>12273.787562233803</v>
          </cell>
        </row>
        <row r="884">
          <cell r="B884" t="str">
            <v>Depreciation</v>
          </cell>
          <cell r="F884">
            <v>232.79900000000001</v>
          </cell>
          <cell r="G884">
            <v>232.79900000000001</v>
          </cell>
          <cell r="H884">
            <v>211.37799999999999</v>
          </cell>
          <cell r="I884">
            <v>214.738</v>
          </cell>
          <cell r="J884">
            <v>196.126</v>
          </cell>
          <cell r="K884">
            <v>196.64400000000001</v>
          </cell>
          <cell r="L884">
            <v>255.9</v>
          </cell>
          <cell r="M884">
            <v>297.27699999999999</v>
          </cell>
          <cell r="N884">
            <v>238.60599999999999</v>
          </cell>
          <cell r="O884">
            <v>360.40100000000007</v>
          </cell>
          <cell r="P884">
            <v>344.82499999999999</v>
          </cell>
          <cell r="Q884">
            <v>448.96199999999999</v>
          </cell>
          <cell r="R884">
            <v>544.9</v>
          </cell>
          <cell r="S884">
            <v>655.9</v>
          </cell>
          <cell r="T884">
            <v>912.16811000000007</v>
          </cell>
          <cell r="U884">
            <v>1007.075191</v>
          </cell>
          <cell r="V884">
            <v>1089.982272</v>
          </cell>
        </row>
        <row r="885">
          <cell r="B885" t="str">
            <v xml:space="preserve">Interest </v>
          </cell>
          <cell r="F885">
            <v>462.66399999999999</v>
          </cell>
          <cell r="G885">
            <v>462.66399999999999</v>
          </cell>
          <cell r="H885">
            <v>413.46699999999998</v>
          </cell>
          <cell r="I885">
            <v>376.21800000000002</v>
          </cell>
          <cell r="J885">
            <v>309.17399999999998</v>
          </cell>
          <cell r="K885">
            <v>248.357</v>
          </cell>
          <cell r="L885">
            <v>204.2</v>
          </cell>
          <cell r="M885">
            <v>201.399</v>
          </cell>
          <cell r="N885">
            <v>227.739</v>
          </cell>
          <cell r="O885">
            <v>254.18799999999999</v>
          </cell>
          <cell r="P885">
            <v>345.173</v>
          </cell>
          <cell r="Q885">
            <v>437.15300000000002</v>
          </cell>
          <cell r="R885">
            <v>506.4</v>
          </cell>
          <cell r="S885">
            <v>871.10799999999995</v>
          </cell>
          <cell r="T885">
            <v>685.33145500000001</v>
          </cell>
          <cell r="U885">
            <v>600</v>
          </cell>
          <cell r="V885">
            <v>700</v>
          </cell>
        </row>
        <row r="886">
          <cell r="B886" t="str">
            <v>Change in deferred tax liabilities</v>
          </cell>
          <cell r="F886">
            <v>445.76600000000002</v>
          </cell>
          <cell r="G886">
            <v>445.76600000000002</v>
          </cell>
          <cell r="H886">
            <v>-29.907000000000039</v>
          </cell>
          <cell r="I886">
            <v>-64.454999999999984</v>
          </cell>
          <cell r="J886">
            <v>-58.206000000000017</v>
          </cell>
          <cell r="K886">
            <v>-55.649999999999977</v>
          </cell>
          <cell r="L886">
            <v>-63.128999999999991</v>
          </cell>
          <cell r="M886">
            <v>72.697999999999979</v>
          </cell>
          <cell r="N886">
            <v>-65.336999999999989</v>
          </cell>
          <cell r="O886">
            <v>-134.23099999999999</v>
          </cell>
          <cell r="P886">
            <v>-32.366999999999997</v>
          </cell>
          <cell r="Q886">
            <v>-15.182</v>
          </cell>
          <cell r="R886">
            <v>0</v>
          </cell>
          <cell r="S886">
            <v>0</v>
          </cell>
          <cell r="T886">
            <v>0</v>
          </cell>
          <cell r="U886">
            <v>0</v>
          </cell>
          <cell r="V886">
            <v>0</v>
          </cell>
        </row>
        <row r="887">
          <cell r="B887" t="str">
            <v>Change in deferred tax assets</v>
          </cell>
          <cell r="F887">
            <v>275.16899999999998</v>
          </cell>
          <cell r="G887">
            <v>-101.87099999999975</v>
          </cell>
          <cell r="H887">
            <v>66.609999999999559</v>
          </cell>
          <cell r="I887">
            <v>0</v>
          </cell>
          <cell r="J887">
            <v>0</v>
          </cell>
          <cell r="K887">
            <v>0</v>
          </cell>
          <cell r="L887">
            <v>0</v>
          </cell>
          <cell r="M887">
            <v>0</v>
          </cell>
          <cell r="N887">
            <v>0</v>
          </cell>
          <cell r="O887">
            <v>0</v>
          </cell>
          <cell r="P887">
            <v>0</v>
          </cell>
          <cell r="Q887">
            <v>-37.749000000000002</v>
          </cell>
          <cell r="R887">
            <v>-42.628999999999998</v>
          </cell>
          <cell r="S887">
            <v>-13.122</v>
          </cell>
          <cell r="T887">
            <v>0</v>
          </cell>
          <cell r="U887">
            <v>0</v>
          </cell>
          <cell r="V887">
            <v>0</v>
          </cell>
        </row>
        <row r="888">
          <cell r="B888" t="str">
            <v>Cash at beginning of  year</v>
          </cell>
          <cell r="F888">
            <v>173.298</v>
          </cell>
          <cell r="G888">
            <v>275.16899999999998</v>
          </cell>
          <cell r="H888">
            <v>173.298</v>
          </cell>
          <cell r="I888">
            <v>239.90799999999999</v>
          </cell>
          <cell r="J888">
            <v>268.49200000000002</v>
          </cell>
          <cell r="K888">
            <v>441.75400000000002</v>
          </cell>
          <cell r="L888">
            <v>382.86900000000003</v>
          </cell>
          <cell r="M888">
            <v>507.29899999999998</v>
          </cell>
          <cell r="N888">
            <v>519.13</v>
          </cell>
          <cell r="O888">
            <v>546.91</v>
          </cell>
          <cell r="P888">
            <v>1867.184</v>
          </cell>
          <cell r="Q888">
            <v>10948.877999999997</v>
          </cell>
          <cell r="R888">
            <v>10917.920046580672</v>
          </cell>
          <cell r="S888">
            <v>10903.869394226198</v>
          </cell>
        </row>
        <row r="889">
          <cell r="B889" t="str">
            <v>Change in Working Capital</v>
          </cell>
          <cell r="F889">
            <v>-420.84699999999964</v>
          </cell>
          <cell r="G889">
            <v>-391.05399999999963</v>
          </cell>
          <cell r="H889">
            <v>314.13999999999965</v>
          </cell>
          <cell r="I889">
            <v>302.33899999999994</v>
          </cell>
          <cell r="J889">
            <v>876.26300000000049</v>
          </cell>
          <cell r="K889">
            <v>56.329999999999501</v>
          </cell>
          <cell r="L889">
            <v>58.011999999999489</v>
          </cell>
          <cell r="M889">
            <v>-941.96599999999933</v>
          </cell>
          <cell r="N889">
            <v>-514.54299999999841</v>
          </cell>
          <cell r="O889">
            <v>558.03999999999894</v>
          </cell>
          <cell r="P889">
            <v>6434.0460000000012</v>
          </cell>
          <cell r="Q889">
            <v>-3925.9970000000012</v>
          </cell>
          <cell r="R889">
            <v>-2296.1930000000007</v>
          </cell>
          <cell r="S889">
            <v>-14647.959999999995</v>
          </cell>
          <cell r="T889">
            <v>-11699.160166295056</v>
          </cell>
          <cell r="U889">
            <v>8667.2300646911754</v>
          </cell>
          <cell r="V889">
            <v>-1457.2068258551753</v>
          </cell>
        </row>
        <row r="890">
          <cell r="B890" t="str">
            <v>Sundry Debtors</v>
          </cell>
          <cell r="F890">
            <v>-487.125</v>
          </cell>
          <cell r="G890">
            <v>-487.12499999999977</v>
          </cell>
          <cell r="H890">
            <v>213.6909999999998</v>
          </cell>
          <cell r="I890">
            <v>382.19100000000003</v>
          </cell>
          <cell r="J890">
            <v>710.721</v>
          </cell>
          <cell r="K890">
            <v>-130.29700000000003</v>
          </cell>
          <cell r="L890">
            <v>-19.370000000000005</v>
          </cell>
          <cell r="M890">
            <v>-43.967999999999961</v>
          </cell>
          <cell r="N890">
            <v>-97.684999999999945</v>
          </cell>
          <cell r="O890">
            <v>126.13999999999987</v>
          </cell>
          <cell r="P890">
            <v>-200.71299999999997</v>
          </cell>
          <cell r="Q890">
            <v>-494.30500000000006</v>
          </cell>
          <cell r="R890">
            <v>-6.8150000000000546</v>
          </cell>
          <cell r="S890">
            <v>117.6880000000001</v>
          </cell>
          <cell r="T890">
            <v>-240.42642263222592</v>
          </cell>
          <cell r="U890">
            <v>-230.60716799434226</v>
          </cell>
          <cell r="V890">
            <v>-323.11003803360836</v>
          </cell>
        </row>
        <row r="891">
          <cell r="B891" t="str">
            <v>Inventories</v>
          </cell>
          <cell r="F891">
            <v>214.08500000000001</v>
          </cell>
          <cell r="G891">
            <v>214.08500000000004</v>
          </cell>
          <cell r="H891">
            <v>-170.98399999999992</v>
          </cell>
          <cell r="I891">
            <v>-222.01700000000005</v>
          </cell>
          <cell r="J891">
            <v>-1074.9909999999998</v>
          </cell>
          <cell r="K891">
            <v>-1027.7620000000002</v>
          </cell>
          <cell r="L891">
            <v>-3030.8790000000004</v>
          </cell>
          <cell r="M891">
            <v>-3436.0820000000003</v>
          </cell>
          <cell r="N891">
            <v>-1816.0119999999988</v>
          </cell>
          <cell r="O891">
            <v>-1376.398000000001</v>
          </cell>
          <cell r="P891">
            <v>-6534.9719999999998</v>
          </cell>
          <cell r="Q891">
            <v>-8848.4030000000021</v>
          </cell>
          <cell r="R891">
            <v>-7992.7589999999982</v>
          </cell>
          <cell r="S891">
            <v>-1892.4949999999953</v>
          </cell>
          <cell r="T891">
            <v>-4384.8867933061338</v>
          </cell>
          <cell r="U891">
            <v>-4722.9437036626332</v>
          </cell>
          <cell r="V891">
            <v>-6697.6060889163346</v>
          </cell>
        </row>
        <row r="892">
          <cell r="B892" t="str">
            <v>Loans and Adv</v>
          </cell>
          <cell r="F892">
            <v>-467.35899999999992</v>
          </cell>
          <cell r="G892">
            <v>-467.35899999999992</v>
          </cell>
          <cell r="H892">
            <v>-196.79100000000017</v>
          </cell>
          <cell r="I892">
            <v>233.91199999999981</v>
          </cell>
          <cell r="J892">
            <v>220.44100000000026</v>
          </cell>
          <cell r="K892">
            <v>276.88099999999986</v>
          </cell>
          <cell r="L892">
            <v>805.39300000000014</v>
          </cell>
          <cell r="M892">
            <v>-357.47699999999998</v>
          </cell>
          <cell r="N892">
            <v>-149.60699999999997</v>
          </cell>
          <cell r="O892">
            <v>-689.26400000000012</v>
          </cell>
          <cell r="P892">
            <v>-240.65900000000011</v>
          </cell>
          <cell r="Q892">
            <v>-381.01899999999978</v>
          </cell>
          <cell r="R892">
            <v>-1256.8289999999997</v>
          </cell>
          <cell r="S892">
            <v>-1462.3389999999999</v>
          </cell>
          <cell r="T892">
            <v>-487.82385846072611</v>
          </cell>
          <cell r="U892">
            <v>-314.53991341897927</v>
          </cell>
          <cell r="V892">
            <v>-638.70659572079967</v>
          </cell>
        </row>
        <row r="893">
          <cell r="B893" t="str">
            <v>Other Current Assets</v>
          </cell>
          <cell r="O893">
            <v>0</v>
          </cell>
          <cell r="P893">
            <v>-155.94499999999999</v>
          </cell>
          <cell r="Q893">
            <v>-170.38499999999999</v>
          </cell>
          <cell r="R893">
            <v>231.10899999999998</v>
          </cell>
          <cell r="S893">
            <v>-71.878999999999991</v>
          </cell>
          <cell r="T893">
            <v>0</v>
          </cell>
          <cell r="U893">
            <v>0</v>
          </cell>
          <cell r="V893">
            <v>0</v>
          </cell>
        </row>
        <row r="894">
          <cell r="B894" t="str">
            <v>Current Liab</v>
          </cell>
          <cell r="F894">
            <v>385.78300000000002</v>
          </cell>
          <cell r="G894">
            <v>385.78300000000002</v>
          </cell>
          <cell r="H894">
            <v>470.20499999999993</v>
          </cell>
          <cell r="I894">
            <v>-107.66999999999985</v>
          </cell>
          <cell r="J894">
            <v>945.53700000000003</v>
          </cell>
          <cell r="K894">
            <v>879.59299999999985</v>
          </cell>
          <cell r="L894">
            <v>2037.2439999999997</v>
          </cell>
          <cell r="M894">
            <v>2689.4100000000008</v>
          </cell>
          <cell r="N894">
            <v>1353.2870000000003</v>
          </cell>
          <cell r="O894">
            <v>2084.5990000000002</v>
          </cell>
          <cell r="P894">
            <v>12712.947</v>
          </cell>
          <cell r="Q894">
            <v>5226.4540000000015</v>
          </cell>
          <cell r="R894">
            <v>6110.8249999999971</v>
          </cell>
          <cell r="S894">
            <v>-11607.861000000001</v>
          </cell>
          <cell r="T894">
            <v>-7053.025520776242</v>
          </cell>
          <cell r="U894">
            <v>13126.513756216373</v>
          </cell>
          <cell r="V894">
            <v>5024.5115009495639</v>
          </cell>
        </row>
        <row r="895">
          <cell r="B895" t="str">
            <v>Prov</v>
          </cell>
          <cell r="F895">
            <v>-36.437999999999988</v>
          </cell>
          <cell r="G895">
            <v>-36.437999999999988</v>
          </cell>
          <cell r="H895">
            <v>-1.9809999999999945</v>
          </cell>
          <cell r="I895">
            <v>15.923000000000002</v>
          </cell>
          <cell r="J895">
            <v>74.554999999999978</v>
          </cell>
          <cell r="K895">
            <v>57.914999999999992</v>
          </cell>
          <cell r="L895">
            <v>265.62400000000002</v>
          </cell>
          <cell r="M895">
            <v>206.15099999999995</v>
          </cell>
          <cell r="N895">
            <v>195.47400000000005</v>
          </cell>
          <cell r="O895">
            <v>412.96300000000008</v>
          </cell>
          <cell r="P895">
            <v>853.38799999999969</v>
          </cell>
          <cell r="Q895">
            <v>741.66100000000006</v>
          </cell>
          <cell r="R895">
            <v>618.27600000000029</v>
          </cell>
          <cell r="S895">
            <v>268.92599999999993</v>
          </cell>
          <cell r="T895">
            <v>467.0024288802706</v>
          </cell>
          <cell r="U895">
            <v>808.80709355075669</v>
          </cell>
          <cell r="V895">
            <v>1177.7043958660033</v>
          </cell>
          <cell r="W895" t="str">
            <v>F2012e</v>
          </cell>
        </row>
        <row r="896">
          <cell r="B896" t="str">
            <v>Total Cash Flow From Operations</v>
          </cell>
          <cell r="F896">
            <v>851.31800000000032</v>
          </cell>
          <cell r="G896">
            <v>881.11100000000033</v>
          </cell>
          <cell r="H896">
            <v>971.21399999999983</v>
          </cell>
          <cell r="I896">
            <v>940.65499999999906</v>
          </cell>
          <cell r="J896">
            <v>1572.8400000000004</v>
          </cell>
          <cell r="K896">
            <v>1181.8789999999976</v>
          </cell>
          <cell r="L896">
            <v>1396.317999999997</v>
          </cell>
          <cell r="M896">
            <v>1132.081999999999</v>
          </cell>
          <cell r="N896">
            <v>1475.1010000000001</v>
          </cell>
          <cell r="O896">
            <v>3541.1290000000017</v>
          </cell>
          <cell r="P896">
            <v>11395.827000000007</v>
          </cell>
          <cell r="Q896">
            <v>2908.7620000000088</v>
          </cell>
          <cell r="R896">
            <v>5964.2470000000085</v>
          </cell>
          <cell r="S896">
            <v>-5722.6699999999964</v>
          </cell>
          <cell r="T896">
            <v>-1428.3211533765916</v>
          </cell>
          <cell r="U896">
            <v>20477.649578208522</v>
          </cell>
          <cell r="V896">
            <v>12606.563008378627</v>
          </cell>
        </row>
        <row r="897">
          <cell r="B897" t="str">
            <v xml:space="preserve">Watches Revenues </v>
          </cell>
          <cell r="L897">
            <v>7379</v>
          </cell>
          <cell r="M897">
            <v>8758.7999999999993</v>
          </cell>
          <cell r="N897">
            <v>9069.7000000000007</v>
          </cell>
          <cell r="O897">
            <v>10253.4</v>
          </cell>
          <cell r="P897">
            <v>12651.6</v>
          </cell>
          <cell r="Q897">
            <v>14802.371999999999</v>
          </cell>
          <cell r="R897">
            <v>10339.458000000002</v>
          </cell>
          <cell r="S897">
            <v>11890.376700000003</v>
          </cell>
          <cell r="T897">
            <v>13673.933205000001</v>
          </cell>
          <cell r="U897">
            <v>-8.3232602714767845E-3</v>
          </cell>
          <cell r="V897">
            <v>6.4020116368558533E-2</v>
          </cell>
          <cell r="W897">
            <v>8.2524814044533601E-2</v>
          </cell>
        </row>
        <row r="898">
          <cell r="B898" t="str">
            <v>CASH FLOW FROM INVESTING ACTIVITIES</v>
          </cell>
          <cell r="M898">
            <v>0.18699010706057728</v>
          </cell>
          <cell r="N898">
            <v>3.5495730008677118E-2</v>
          </cell>
          <cell r="O898">
            <v>0.13051148329051654</v>
          </cell>
          <cell r="P898">
            <v>0.23389314763883218</v>
          </cell>
          <cell r="Q898">
            <v>0.16999999999999993</v>
          </cell>
          <cell r="R898">
            <v>0.14000000000000001</v>
          </cell>
          <cell r="S898">
            <v>0.15</v>
          </cell>
          <cell r="T898">
            <v>0.15</v>
          </cell>
        </row>
        <row r="899">
          <cell r="B899" t="str">
            <v>(Incr)/Decr of Fixed Assets</v>
          </cell>
          <cell r="F899">
            <v>-130.28400000000036</v>
          </cell>
          <cell r="G899">
            <v>-130.28400000000036</v>
          </cell>
          <cell r="H899">
            <v>-119.8690000000002</v>
          </cell>
          <cell r="I899">
            <v>-70.83700000000016</v>
          </cell>
          <cell r="J899">
            <v>-171.61699999999976</v>
          </cell>
          <cell r="K899">
            <v>-407.72600000000011</v>
          </cell>
          <cell r="L899">
            <v>-966.89899999999932</v>
          </cell>
          <cell r="M899">
            <v>-450.60000000000031</v>
          </cell>
          <cell r="N899">
            <v>-354.11800000000017</v>
          </cell>
          <cell r="O899">
            <v>-169.54200000000014</v>
          </cell>
          <cell r="P899">
            <v>-592.76299999999969</v>
          </cell>
          <cell r="Q899">
            <v>-1387.6210000000015</v>
          </cell>
          <cell r="R899">
            <v>-1512.1270000000004</v>
          </cell>
          <cell r="S899">
            <v>-2044.0299999999984</v>
          </cell>
          <cell r="T899">
            <v>-2000.0000000000005</v>
          </cell>
          <cell r="U899">
            <v>-2000</v>
          </cell>
          <cell r="V899">
            <v>-1999.9999999999989</v>
          </cell>
          <cell r="W899">
            <v>-4.4831046431294097E-2</v>
          </cell>
        </row>
        <row r="900">
          <cell r="B900" t="str">
            <v>(Incr)/decr of  Strategic Investments</v>
          </cell>
          <cell r="F900">
            <v>-15.391999999999996</v>
          </cell>
          <cell r="G900">
            <v>-15.391999999999996</v>
          </cell>
          <cell r="H900">
            <v>-124.69</v>
          </cell>
          <cell r="I900">
            <v>95.099999999999966</v>
          </cell>
          <cell r="J900">
            <v>5.6300000000000523</v>
          </cell>
          <cell r="K900">
            <v>0</v>
          </cell>
          <cell r="L900">
            <v>0</v>
          </cell>
          <cell r="M900">
            <v>-203.71900000000005</v>
          </cell>
          <cell r="N900">
            <v>397.27800000000002</v>
          </cell>
          <cell r="O900">
            <v>0.35500000000000398</v>
          </cell>
          <cell r="P900">
            <v>-14.986999999999995</v>
          </cell>
          <cell r="Q900">
            <v>-69.214000000000013</v>
          </cell>
          <cell r="R900">
            <v>-24.599999999999994</v>
          </cell>
          <cell r="S900">
            <v>-80.616000000000014</v>
          </cell>
          <cell r="T900">
            <v>10.27600000000001</v>
          </cell>
          <cell r="U900">
            <v>0</v>
          </cell>
          <cell r="V900">
            <v>0</v>
          </cell>
        </row>
        <row r="901">
          <cell r="B901" t="str">
            <v>Incr/(decr) in others</v>
          </cell>
          <cell r="F901">
            <v>-29.793000000000003</v>
          </cell>
          <cell r="G901">
            <v>-29.793000000000003</v>
          </cell>
          <cell r="H901">
            <v>-399.86699999999996</v>
          </cell>
          <cell r="I901">
            <v>128.58499999999998</v>
          </cell>
          <cell r="J901">
            <v>89.026999999999987</v>
          </cell>
          <cell r="K901">
            <v>100.97500000000002</v>
          </cell>
          <cell r="L901">
            <v>100.99399999999999</v>
          </cell>
          <cell r="M901">
            <v>42.069000000000003</v>
          </cell>
          <cell r="N901">
            <v>0</v>
          </cell>
          <cell r="O901">
            <v>0</v>
          </cell>
          <cell r="P901">
            <v>0</v>
          </cell>
          <cell r="Q901">
            <v>0</v>
          </cell>
          <cell r="R901">
            <v>0</v>
          </cell>
          <cell r="S901">
            <v>0</v>
          </cell>
          <cell r="T901">
            <v>0</v>
          </cell>
          <cell r="U901">
            <v>0</v>
          </cell>
          <cell r="V901">
            <v>0</v>
          </cell>
        </row>
        <row r="902">
          <cell r="B902" t="str">
            <v>Total Cash Flow From Investment Activities</v>
          </cell>
          <cell r="F902">
            <v>-175.46900000000036</v>
          </cell>
          <cell r="G902">
            <v>-175.46900000000036</v>
          </cell>
          <cell r="H902">
            <v>-644.42600000000016</v>
          </cell>
          <cell r="I902">
            <v>152.84799999999979</v>
          </cell>
          <cell r="J902">
            <v>-76.959999999999724</v>
          </cell>
          <cell r="K902">
            <v>-306.75100000000009</v>
          </cell>
          <cell r="L902">
            <v>-865.90499999999929</v>
          </cell>
          <cell r="M902">
            <v>-612.25000000000045</v>
          </cell>
          <cell r="N902">
            <v>43.159999999999854</v>
          </cell>
          <cell r="O902">
            <v>-169.18700000000013</v>
          </cell>
          <cell r="P902">
            <v>-607.74999999999966</v>
          </cell>
          <cell r="Q902">
            <v>-1456.8350000000014</v>
          </cell>
          <cell r="R902">
            <v>-1536.7270000000003</v>
          </cell>
          <cell r="S902">
            <v>-2124.6459999999984</v>
          </cell>
          <cell r="T902">
            <v>-1989.7240000000004</v>
          </cell>
          <cell r="U902">
            <v>-2000</v>
          </cell>
          <cell r="V902">
            <v>-1999.9999999999989</v>
          </cell>
          <cell r="W902">
            <v>0.39874701796614676</v>
          </cell>
        </row>
        <row r="903">
          <cell r="B903" t="str">
            <v>Revenues Growth</v>
          </cell>
          <cell r="M903">
            <v>0.57101100945883099</v>
          </cell>
          <cell r="N903">
            <v>0.36220876577390193</v>
          </cell>
          <cell r="O903">
            <v>0.26709368422196689</v>
          </cell>
          <cell r="P903">
            <v>0.43304159864130365</v>
          </cell>
          <cell r="Q903">
            <v>0.46275225478639026</v>
          </cell>
          <cell r="R903">
            <v>0.19106123581068934</v>
          </cell>
          <cell r="S903">
            <v>0.31672193599379672</v>
          </cell>
          <cell r="T903">
            <v>0.21079596508490694</v>
          </cell>
        </row>
        <row r="904">
          <cell r="B904" t="str">
            <v>CASH FLOW FROM FINANCING ACTIVITIES</v>
          </cell>
          <cell r="L904">
            <v>859.6</v>
          </cell>
          <cell r="M904">
            <v>976.80100000000004</v>
          </cell>
          <cell r="N904">
            <v>1904.5</v>
          </cell>
          <cell r="O904">
            <v>2479.6</v>
          </cell>
          <cell r="P904">
            <v>4138.8</v>
          </cell>
          <cell r="Q904">
            <v>6406.4291799568973</v>
          </cell>
          <cell r="R904">
            <v>1991.2420684452179</v>
          </cell>
          <cell r="S904">
            <v>2707.2012493084353</v>
          </cell>
          <cell r="T904">
            <v>3281.3554460578985</v>
          </cell>
          <cell r="U904">
            <v>0.24525291992052822</v>
          </cell>
          <cell r="V904">
            <v>0.52881135122749812</v>
          </cell>
          <cell r="W904">
            <v>0.95237281826732589</v>
          </cell>
        </row>
        <row r="905">
          <cell r="B905" t="str">
            <v>Incr/(Decr) of Equities</v>
          </cell>
          <cell r="G905">
            <v>-456.37299999999988</v>
          </cell>
          <cell r="H905">
            <v>-3.8000000000238288E-2</v>
          </cell>
          <cell r="I905">
            <v>2.6000000000962586E-2</v>
          </cell>
          <cell r="J905">
            <v>1.6000000000065739E-2</v>
          </cell>
          <cell r="K905">
            <v>2.0676793610618915E-12</v>
          </cell>
          <cell r="L905">
            <v>671.50000000000273</v>
          </cell>
          <cell r="M905">
            <v>7.0000000014260877E-3</v>
          </cell>
          <cell r="N905">
            <v>81.477000000001681</v>
          </cell>
          <cell r="O905">
            <v>5.0949999999970714</v>
          </cell>
          <cell r="P905">
            <v>-4.4280000000053406</v>
          </cell>
          <cell r="Q905">
            <v>49.252999999992426</v>
          </cell>
          <cell r="R905">
            <v>79.165999999990163</v>
          </cell>
          <cell r="S905">
            <v>360.67499999999927</v>
          </cell>
          <cell r="T905">
            <v>3.637978807091713E-12</v>
          </cell>
          <cell r="U905">
            <v>-1.8189894035458565E-12</v>
          </cell>
          <cell r="V905">
            <v>3.637978807091713E-12</v>
          </cell>
        </row>
        <row r="906">
          <cell r="B906" t="str">
            <v>Incr/(Decr) of Pref share capital</v>
          </cell>
          <cell r="F906">
            <v>-456.36900000000009</v>
          </cell>
          <cell r="G906">
            <v>0</v>
          </cell>
          <cell r="H906">
            <v>0</v>
          </cell>
          <cell r="I906">
            <v>0</v>
          </cell>
          <cell r="J906">
            <v>0</v>
          </cell>
          <cell r="K906">
            <v>0</v>
          </cell>
          <cell r="L906">
            <v>-400</v>
          </cell>
          <cell r="M906">
            <v>0</v>
          </cell>
          <cell r="N906">
            <v>0</v>
          </cell>
          <cell r="O906">
            <v>0</v>
          </cell>
          <cell r="P906">
            <v>0</v>
          </cell>
          <cell r="Q906">
            <v>0</v>
          </cell>
          <cell r="R906">
            <v>0</v>
          </cell>
          <cell r="S906">
            <v>0</v>
          </cell>
          <cell r="T906">
            <v>0</v>
          </cell>
          <cell r="U906">
            <v>0</v>
          </cell>
          <cell r="V906">
            <v>0</v>
          </cell>
        </row>
        <row r="907">
          <cell r="B907" t="str">
            <v>Incr/(Decr) of Secured Loans</v>
          </cell>
          <cell r="F907">
            <v>-254.05099999999993</v>
          </cell>
          <cell r="G907">
            <v>-254.05099999999993</v>
          </cell>
          <cell r="H907">
            <v>-832.80599999999981</v>
          </cell>
          <cell r="I907">
            <v>768.07299999999987</v>
          </cell>
          <cell r="J907">
            <v>-100.86899999999991</v>
          </cell>
          <cell r="K907">
            <v>-446.85300000000007</v>
          </cell>
          <cell r="L907">
            <v>238.33000000000015</v>
          </cell>
          <cell r="M907">
            <v>154.42799999999988</v>
          </cell>
          <cell r="N907">
            <v>-713.58400000000006</v>
          </cell>
          <cell r="O907">
            <v>-439.64699999999993</v>
          </cell>
          <cell r="P907">
            <v>-50.911000000000058</v>
          </cell>
          <cell r="Q907">
            <v>-563.88199999999995</v>
          </cell>
          <cell r="R907">
            <v>-113.111</v>
          </cell>
          <cell r="S907">
            <v>8062.723</v>
          </cell>
          <cell r="T907">
            <v>0</v>
          </cell>
          <cell r="U907">
            <v>-8062.723</v>
          </cell>
          <cell r="V907">
            <v>0</v>
          </cell>
        </row>
        <row r="908">
          <cell r="B908" t="str">
            <v>Incr/(Decr) of Unsecured Loans</v>
          </cell>
          <cell r="F908">
            <v>466.87100000000009</v>
          </cell>
          <cell r="G908">
            <v>466.87100000000009</v>
          </cell>
          <cell r="H908">
            <v>1070.5329999999999</v>
          </cell>
          <cell r="I908">
            <v>-1371.6000000000001</v>
          </cell>
          <cell r="J908">
            <v>-784.35099999999989</v>
          </cell>
          <cell r="K908">
            <v>-55.819999999999936</v>
          </cell>
          <cell r="L908">
            <v>-447.49500000000012</v>
          </cell>
          <cell r="M908">
            <v>-45.563999999999965</v>
          </cell>
          <cell r="N908">
            <v>-111.30200000000002</v>
          </cell>
          <cell r="O908">
            <v>-586.5</v>
          </cell>
          <cell r="P908">
            <v>0</v>
          </cell>
          <cell r="Q908">
            <v>0</v>
          </cell>
          <cell r="R908">
            <v>0</v>
          </cell>
          <cell r="S908">
            <v>0</v>
          </cell>
          <cell r="T908">
            <v>0</v>
          </cell>
          <cell r="U908">
            <v>0</v>
          </cell>
          <cell r="V908">
            <v>0</v>
          </cell>
        </row>
        <row r="909">
          <cell r="B909" t="str">
            <v>Interest expense</v>
          </cell>
          <cell r="F909">
            <v>-462.66399999999999</v>
          </cell>
          <cell r="G909">
            <v>-462.66399999999999</v>
          </cell>
          <cell r="H909">
            <v>-413.46699999999998</v>
          </cell>
          <cell r="I909">
            <v>-376.21800000000002</v>
          </cell>
          <cell r="J909">
            <v>-309.17399999999998</v>
          </cell>
          <cell r="K909">
            <v>-248.357</v>
          </cell>
          <cell r="L909">
            <v>-204.2</v>
          </cell>
          <cell r="M909">
            <v>-201.399</v>
          </cell>
          <cell r="N909">
            <v>-227.739</v>
          </cell>
          <cell r="O909">
            <v>-254.18799999999999</v>
          </cell>
          <cell r="P909">
            <v>-345.173</v>
          </cell>
          <cell r="Q909">
            <v>-437.15300000000002</v>
          </cell>
          <cell r="R909">
            <v>-506.4</v>
          </cell>
          <cell r="S909">
            <v>-871.10799999999995</v>
          </cell>
          <cell r="T909">
            <v>-685.33145500000001</v>
          </cell>
          <cell r="U909">
            <v>-600</v>
          </cell>
          <cell r="V909">
            <v>-700</v>
          </cell>
        </row>
        <row r="910">
          <cell r="B910" t="str">
            <v>Common Dividends(including Tax)</v>
          </cell>
          <cell r="F910">
            <v>-101.3</v>
          </cell>
          <cell r="G910">
            <v>-66</v>
          </cell>
          <cell r="H910">
            <v>-47.699999999999996</v>
          </cell>
          <cell r="I910">
            <v>-52</v>
          </cell>
          <cell r="J910">
            <v>-100.20100000000001</v>
          </cell>
          <cell r="K910">
            <v>-155.666</v>
          </cell>
          <cell r="L910">
            <v>-260.21300000000002</v>
          </cell>
          <cell r="M910">
            <v>-415.46599999999995</v>
          </cell>
          <cell r="N910">
            <v>-519.33299999999997</v>
          </cell>
          <cell r="O910">
            <v>-776.428</v>
          </cell>
          <cell r="P910">
            <v>-1289.759</v>
          </cell>
          <cell r="Q910">
            <v>-1805.663</v>
          </cell>
          <cell r="R910">
            <v>-2181.2000000000003</v>
          </cell>
          <cell r="S910">
            <v>-2181.2000000000003</v>
          </cell>
          <cell r="T910">
            <v>-2602.0018343755391</v>
          </cell>
          <cell r="U910">
            <v>-3265.0701832055511</v>
          </cell>
          <cell r="V910">
            <v>-4295.825646781831</v>
          </cell>
        </row>
        <row r="911">
          <cell r="B911" t="str">
            <v>Preferred Dividends</v>
          </cell>
          <cell r="F911">
            <v>-807.51299999999992</v>
          </cell>
          <cell r="G911">
            <v>-35.295999999999999</v>
          </cell>
          <cell r="H911">
            <v>-36.700000000000003</v>
          </cell>
          <cell r="I911">
            <v>-33.200000000000003</v>
          </cell>
          <cell r="J911">
            <v>-28.138999999999999</v>
          </cell>
          <cell r="K911">
            <v>-27.226999999999997</v>
          </cell>
          <cell r="L911">
            <v>-3.895</v>
          </cell>
          <cell r="M911">
            <v>0</v>
          </cell>
          <cell r="N911">
            <v>0</v>
          </cell>
          <cell r="O911">
            <v>0</v>
          </cell>
          <cell r="P911">
            <v>0</v>
          </cell>
          <cell r="Q911">
            <v>0</v>
          </cell>
          <cell r="R911">
            <v>0</v>
          </cell>
          <cell r="S911">
            <v>0</v>
          </cell>
          <cell r="T911">
            <v>0</v>
          </cell>
          <cell r="U911">
            <v>0</v>
          </cell>
          <cell r="V911">
            <v>0</v>
          </cell>
        </row>
        <row r="912">
          <cell r="B912" t="str">
            <v>Total Cash Flow From Financing Activities</v>
          </cell>
          <cell r="G912">
            <v>-807.51299999999969</v>
          </cell>
          <cell r="H912">
            <v>-260.17800000000011</v>
          </cell>
          <cell r="I912">
            <v>-1064.9189999999994</v>
          </cell>
          <cell r="J912">
            <v>-1322.7179999999996</v>
          </cell>
          <cell r="K912">
            <v>-933.92299999999784</v>
          </cell>
          <cell r="L912">
            <v>-405.97299999999723</v>
          </cell>
          <cell r="M912">
            <v>-507.99399999999861</v>
          </cell>
          <cell r="N912">
            <v>-1490.4809999999984</v>
          </cell>
          <cell r="O912">
            <v>-2051.6680000000028</v>
          </cell>
          <cell r="P912">
            <v>-1690.2710000000054</v>
          </cell>
          <cell r="Q912">
            <v>-2757.4450000000074</v>
          </cell>
          <cell r="R912">
            <v>-2721.5450000000101</v>
          </cell>
          <cell r="S912">
            <v>5371.0899999999983</v>
          </cell>
          <cell r="T912">
            <v>-3287.3332893755355</v>
          </cell>
          <cell r="U912">
            <v>-11927.793183205553</v>
          </cell>
          <cell r="V912">
            <v>-4995.8256467818273</v>
          </cell>
        </row>
        <row r="913">
          <cell r="B913" t="str">
            <v xml:space="preserve">Gold Plus Revenues </v>
          </cell>
          <cell r="L913">
            <v>950</v>
          </cell>
          <cell r="M913">
            <v>2000</v>
          </cell>
          <cell r="N913">
            <v>3900</v>
          </cell>
          <cell r="O913">
            <v>4758</v>
          </cell>
          <cell r="P913">
            <v>5233.8</v>
          </cell>
          <cell r="Q913">
            <v>7444.629310344827</v>
          </cell>
        </row>
        <row r="914">
          <cell r="B914" t="str">
            <v>Net change in cash</v>
          </cell>
          <cell r="F914">
            <v>275.16899999999998</v>
          </cell>
          <cell r="G914">
            <v>-101.87099999999975</v>
          </cell>
          <cell r="H914">
            <v>66.609999999999559</v>
          </cell>
          <cell r="I914">
            <v>28.583999999999378</v>
          </cell>
          <cell r="J914">
            <v>173.16200000000094</v>
          </cell>
          <cell r="K914">
            <v>-58.7950000000003</v>
          </cell>
          <cell r="L914">
            <v>124.44000000000051</v>
          </cell>
          <cell r="M914">
            <v>11.837999999999909</v>
          </cell>
          <cell r="N914">
            <v>27.780000000001564</v>
          </cell>
          <cell r="O914">
            <v>1320.273999999999</v>
          </cell>
          <cell r="P914">
            <v>9097.8060000000005</v>
          </cell>
          <cell r="Q914">
            <v>-1305.518</v>
          </cell>
          <cell r="R914">
            <v>1705.9749999999976</v>
          </cell>
          <cell r="S914">
            <v>-2476.2259999999969</v>
          </cell>
          <cell r="T914">
            <v>-6705.3784427521277</v>
          </cell>
          <cell r="U914">
            <v>6549.8563950029693</v>
          </cell>
          <cell r="V914">
            <v>5610.7373615968017</v>
          </cell>
        </row>
        <row r="915">
          <cell r="B915" t="str">
            <v>Cash at beginning of  year</v>
          </cell>
          <cell r="F915">
            <v>173.298</v>
          </cell>
          <cell r="G915">
            <v>275.16899999999998</v>
          </cell>
          <cell r="H915">
            <v>173.298</v>
          </cell>
          <cell r="I915">
            <v>239.90799999999999</v>
          </cell>
          <cell r="J915">
            <v>268.49200000000002</v>
          </cell>
          <cell r="K915">
            <v>441.75400000000002</v>
          </cell>
          <cell r="L915">
            <v>382.86900000000003</v>
          </cell>
          <cell r="M915">
            <v>507.29899999999998</v>
          </cell>
          <cell r="N915">
            <v>519.13</v>
          </cell>
          <cell r="O915">
            <v>546.91</v>
          </cell>
          <cell r="P915">
            <v>1867.184</v>
          </cell>
          <cell r="Q915">
            <v>10964.990000000002</v>
          </cell>
          <cell r="R915">
            <v>9659.4789999999975</v>
          </cell>
          <cell r="S915">
            <v>11365.454000000002</v>
          </cell>
          <cell r="T915">
            <v>8889.2280000000083</v>
          </cell>
          <cell r="U915">
            <v>2183.8495572478755</v>
          </cell>
          <cell r="V915">
            <v>8733.7059522508462</v>
          </cell>
        </row>
        <row r="916">
          <cell r="B916" t="str">
            <v>Cash at year-end</v>
          </cell>
          <cell r="F916">
            <v>0</v>
          </cell>
          <cell r="G916">
            <v>173.298</v>
          </cell>
          <cell r="H916">
            <v>239.90799999999999</v>
          </cell>
          <cell r="I916">
            <v>268.49200000000002</v>
          </cell>
          <cell r="J916">
            <v>441.75400000000002</v>
          </cell>
          <cell r="K916">
            <v>382.86900000000003</v>
          </cell>
          <cell r="L916">
            <v>507.29899999999998</v>
          </cell>
          <cell r="M916">
            <v>519.13</v>
          </cell>
          <cell r="N916">
            <v>546.91</v>
          </cell>
          <cell r="O916">
            <v>1867.184</v>
          </cell>
          <cell r="P916">
            <v>10964.990000000002</v>
          </cell>
          <cell r="Q916">
            <v>9659.4789999999975</v>
          </cell>
          <cell r="R916">
            <v>11365.454000000002</v>
          </cell>
          <cell r="S916">
            <v>8889.2280000000083</v>
          </cell>
          <cell r="T916">
            <v>2183.8495572478755</v>
          </cell>
          <cell r="U916">
            <v>8733.7059522508462</v>
          </cell>
          <cell r="V916">
            <v>14344.443313847643</v>
          </cell>
        </row>
        <row r="917">
          <cell r="B917" t="str">
            <v>Difference</v>
          </cell>
          <cell r="G917">
            <v>2.2737367544323206E-13</v>
          </cell>
          <cell r="H917">
            <v>-4.2632564145606011E-13</v>
          </cell>
          <cell r="I917">
            <v>-6.2527760746888816E-13</v>
          </cell>
          <cell r="J917">
            <v>-9.9999999999056399E-2</v>
          </cell>
          <cell r="K917">
            <v>8.9999999999690772E-2</v>
          </cell>
          <cell r="L917">
            <v>1.0000000000559339E-2</v>
          </cell>
          <cell r="M917">
            <v>6.9999999999481588E-3</v>
          </cell>
          <cell r="N917">
            <v>1.5916157281026244E-12</v>
          </cell>
          <cell r="O917">
            <v>0</v>
          </cell>
          <cell r="P917">
            <v>0</v>
          </cell>
          <cell r="Q917">
            <v>-6.9999999959691195E-3</v>
          </cell>
          <cell r="R917">
            <v>0</v>
          </cell>
          <cell r="S917">
            <v>0</v>
          </cell>
          <cell r="T917">
            <v>5.0022208597511053E-12</v>
          </cell>
          <cell r="U917">
            <v>0</v>
          </cell>
          <cell r="V917">
            <v>0</v>
          </cell>
        </row>
        <row r="919">
          <cell r="B919" t="str">
            <v xml:space="preserve">Prescription Eyewear Revenues </v>
          </cell>
          <cell r="L919">
            <v>252.70400000000001</v>
          </cell>
          <cell r="M919">
            <v>405.26600000000002</v>
          </cell>
          <cell r="N919">
            <v>648.476</v>
          </cell>
          <cell r="O919">
            <v>953.60699999999997</v>
          </cell>
          <cell r="P919">
            <v>1437.107</v>
          </cell>
          <cell r="Q919">
            <v>2112.54729</v>
          </cell>
        </row>
        <row r="920">
          <cell r="B920" t="str">
            <v>Revenues Growth</v>
          </cell>
          <cell r="M920">
            <v>0.60371818412055211</v>
          </cell>
          <cell r="N920">
            <v>0.600124362764209</v>
          </cell>
          <cell r="O920">
            <v>0.47053553254091129</v>
          </cell>
          <cell r="P920">
            <v>0.50702228486158352</v>
          </cell>
          <cell r="Q920">
            <v>0.47</v>
          </cell>
        </row>
        <row r="921">
          <cell r="O921" t="str">
            <v>New</v>
          </cell>
          <cell r="R921" t="str">
            <v>Old</v>
          </cell>
          <cell r="U921" t="str">
            <v>% Change</v>
          </cell>
          <cell r="V921" t="str">
            <v>% Change</v>
          </cell>
        </row>
        <row r="922">
          <cell r="B922" t="str">
            <v>Segment Revenues &amp; Growth</v>
          </cell>
          <cell r="L922" t="str">
            <v>F2007</v>
          </cell>
          <cell r="M922" t="str">
            <v>F2008</v>
          </cell>
          <cell r="N922" t="str">
            <v>F2009</v>
          </cell>
          <cell r="O922" t="str">
            <v>F2010e</v>
          </cell>
          <cell r="P922" t="str">
            <v>F2011e</v>
          </cell>
          <cell r="Q922" t="str">
            <v>F2012e</v>
          </cell>
          <cell r="R922" t="str">
            <v>F2010e</v>
          </cell>
          <cell r="S922" t="str">
            <v>F2011e</v>
          </cell>
          <cell r="T922" t="str">
            <v>F2012e</v>
          </cell>
          <cell r="U922" t="str">
            <v>F2010e</v>
          </cell>
          <cell r="V922" t="str">
            <v>F2010e</v>
          </cell>
          <cell r="W922" t="str">
            <v>F2012e</v>
          </cell>
          <cell r="BI922" t="str">
            <v>F2011e</v>
          </cell>
          <cell r="BJ922" t="str">
            <v>F2012e</v>
          </cell>
        </row>
        <row r="924">
          <cell r="B924" t="str">
            <v xml:space="preserve">Watches Revenues </v>
          </cell>
          <cell r="L924">
            <v>7379</v>
          </cell>
          <cell r="M924">
            <v>8758.7999999999993</v>
          </cell>
          <cell r="N924">
            <v>9069.7000000000007</v>
          </cell>
          <cell r="O924">
            <v>10253.4</v>
          </cell>
          <cell r="P924">
            <v>12651.513000000001</v>
          </cell>
          <cell r="Q924">
            <v>15200.771000000001</v>
          </cell>
          <cell r="R924">
            <v>10339.458000000002</v>
          </cell>
          <cell r="S924">
            <v>11890.376700000003</v>
          </cell>
          <cell r="T924">
            <v>13673.933205000001</v>
          </cell>
          <cell r="U924">
            <v>-8.3232602714767845E-3</v>
          </cell>
          <cell r="V924">
            <v>6.4012799527200626E-2</v>
          </cell>
          <cell r="W924">
            <v>0.11166046901865045</v>
          </cell>
          <cell r="BI924">
            <v>11890.376700000003</v>
          </cell>
          <cell r="BJ924">
            <v>13673.933205000001</v>
          </cell>
        </row>
        <row r="925">
          <cell r="B925" t="str">
            <v>Revenues Growth</v>
          </cell>
          <cell r="L925" t="str">
            <v>F2007</v>
          </cell>
          <cell r="M925">
            <v>0.18699010706057728</v>
          </cell>
          <cell r="N925">
            <v>3.5495730008677118E-2</v>
          </cell>
          <cell r="O925">
            <v>0.13051148329051654</v>
          </cell>
          <cell r="P925">
            <v>0.2338846626484874</v>
          </cell>
          <cell r="Q925">
            <v>0.20149827139252041</v>
          </cell>
          <cell r="R925">
            <v>0.14000000000000001</v>
          </cell>
          <cell r="S925">
            <v>0.15</v>
          </cell>
          <cell r="T925">
            <v>0.15</v>
          </cell>
          <cell r="BI925">
            <v>0.15</v>
          </cell>
          <cell r="BJ925">
            <v>0.15</v>
          </cell>
        </row>
        <row r="926">
          <cell r="B926" t="str">
            <v>Watches EBIT</v>
          </cell>
          <cell r="L926">
            <v>878.60000000000014</v>
          </cell>
          <cell r="M926">
            <v>1292.3999999999999</v>
          </cell>
          <cell r="N926">
            <v>1378.6000000000001</v>
          </cell>
          <cell r="O926">
            <v>1447.3000000000002</v>
          </cell>
          <cell r="P926">
            <v>1917.191</v>
          </cell>
          <cell r="Q926">
            <v>2167.6589999999997</v>
          </cell>
          <cell r="R926">
            <v>1747.3684020000005</v>
          </cell>
          <cell r="S926">
            <v>2021.3640390000005</v>
          </cell>
          <cell r="T926">
            <v>2324.5686448500005</v>
          </cell>
          <cell r="U926">
            <v>-0.17172589458327647</v>
          </cell>
          <cell r="V926">
            <v>-5.1536010827389789E-2</v>
          </cell>
          <cell r="W926">
            <v>-6.750054260502425E-2</v>
          </cell>
          <cell r="BI926">
            <v>2021.3640390000005</v>
          </cell>
          <cell r="BJ926">
            <v>2324.5686448500005</v>
          </cell>
        </row>
        <row r="927">
          <cell r="B927" t="str">
            <v>EBIT Margins</v>
          </cell>
          <cell r="L927">
            <v>0.1190676243393414</v>
          </cell>
          <cell r="M927">
            <v>0.14755445951500204</v>
          </cell>
          <cell r="N927">
            <v>0.15200061744048865</v>
          </cell>
          <cell r="O927">
            <v>0.14115317845787742</v>
          </cell>
          <cell r="P927">
            <v>0.15153847607001628</v>
          </cell>
          <cell r="Q927">
            <v>0.14260191144251824</v>
          </cell>
          <cell r="R927">
            <v>0.16900000000000001</v>
          </cell>
          <cell r="S927">
            <v>0.17</v>
          </cell>
          <cell r="T927">
            <v>0.17</v>
          </cell>
          <cell r="BI927">
            <v>0.17</v>
          </cell>
          <cell r="BJ927">
            <v>0.17</v>
          </cell>
        </row>
        <row r="928">
          <cell r="B928" t="str">
            <v>EBIT Margins</v>
          </cell>
          <cell r="L928">
            <v>0.1190676243393414</v>
          </cell>
          <cell r="M928">
            <v>0.14755445951500204</v>
          </cell>
          <cell r="N928">
            <v>0.15200061744048865</v>
          </cell>
          <cell r="O928">
            <v>0.14115317845787742</v>
          </cell>
          <cell r="P928">
            <v>0.14719877327768818</v>
          </cell>
          <cell r="Q928">
            <v>0.15</v>
          </cell>
        </row>
        <row r="929">
          <cell r="B929" t="str">
            <v>Jewellery Revenues</v>
          </cell>
          <cell r="L929">
            <v>12898</v>
          </cell>
          <cell r="M929">
            <v>20262.900000000001</v>
          </cell>
          <cell r="N929">
            <v>27602.3</v>
          </cell>
          <cell r="O929">
            <v>34974.699999999997</v>
          </cell>
          <cell r="P929">
            <v>50120.23</v>
          </cell>
          <cell r="Q929">
            <v>69898.171000000002</v>
          </cell>
          <cell r="R929">
            <v>32876.02954921739</v>
          </cell>
          <cell r="S929">
            <v>43288.589275834791</v>
          </cell>
          <cell r="T929">
            <v>52413.649229398543</v>
          </cell>
          <cell r="U929">
            <v>6.3835885280513205E-2</v>
          </cell>
          <cell r="V929">
            <v>0.15781620141589769</v>
          </cell>
          <cell r="W929">
            <v>0.33358718630860906</v>
          </cell>
          <cell r="BI929">
            <v>43288.589275834791</v>
          </cell>
          <cell r="BJ929">
            <v>52413.649229398543</v>
          </cell>
        </row>
        <row r="930">
          <cell r="B930" t="str">
            <v>Revenues Growth</v>
          </cell>
          <cell r="L930">
            <v>889.2</v>
          </cell>
          <cell r="M930">
            <v>0.57101100945883099</v>
          </cell>
          <cell r="N930">
            <v>0.36220876577390193</v>
          </cell>
          <cell r="O930">
            <v>0.26709368422196689</v>
          </cell>
          <cell r="P930">
            <v>0.43304245640420103</v>
          </cell>
          <cell r="Q930">
            <v>0.39460994093602508</v>
          </cell>
          <cell r="R930">
            <v>0.19106123581068934</v>
          </cell>
          <cell r="S930">
            <v>0.31672193599379672</v>
          </cell>
          <cell r="T930">
            <v>0.21079596508490694</v>
          </cell>
          <cell r="BI930">
            <v>0.31672193599379672</v>
          </cell>
          <cell r="BJ930">
            <v>0.21079596508490694</v>
          </cell>
        </row>
        <row r="931">
          <cell r="B931" t="str">
            <v>Jewellery EBIT</v>
          </cell>
          <cell r="L931">
            <v>859.6</v>
          </cell>
          <cell r="M931">
            <v>976.80100000000004</v>
          </cell>
          <cell r="N931">
            <v>1904.5</v>
          </cell>
          <cell r="O931">
            <v>2479.6</v>
          </cell>
          <cell r="P931">
            <v>4401.8280000000004</v>
          </cell>
          <cell r="Q931">
            <v>6232.1310000000003</v>
          </cell>
          <cell r="R931">
            <v>1991.2420684452179</v>
          </cell>
          <cell r="S931">
            <v>2707.2012493084353</v>
          </cell>
          <cell r="T931">
            <v>3281.3554460578985</v>
          </cell>
          <cell r="U931">
            <v>0.24525291992052822</v>
          </cell>
          <cell r="V931">
            <v>0.62596999433435685</v>
          </cell>
          <cell r="W931">
            <v>0.89925507993565779</v>
          </cell>
          <cell r="BI931">
            <v>2707.2012493084353</v>
          </cell>
          <cell r="BJ931">
            <v>3281.3554460578985</v>
          </cell>
        </row>
        <row r="932">
          <cell r="B932" t="str">
            <v>EBIT Margins</v>
          </cell>
          <cell r="L932">
            <v>6.7467824468909907E-2</v>
          </cell>
          <cell r="M932">
            <v>4.843832817612484E-2</v>
          </cell>
          <cell r="N932">
            <v>7.0073870655706236E-2</v>
          </cell>
          <cell r="O932">
            <v>7.2818351551264204E-2</v>
          </cell>
          <cell r="P932">
            <v>9.6362805996700343E-2</v>
          </cell>
          <cell r="Q932">
            <v>9.9795901669587322E-2</v>
          </cell>
          <cell r="R932">
            <v>6.0568204121614171E-2</v>
          </cell>
          <cell r="S932">
            <v>6.2538449383465824E-2</v>
          </cell>
          <cell r="T932">
            <v>6.260497970092499E-2</v>
          </cell>
          <cell r="BI932">
            <v>6.2538449383465824E-2</v>
          </cell>
          <cell r="BJ932">
            <v>6.260497970092499E-2</v>
          </cell>
        </row>
        <row r="933">
          <cell r="B933" t="str">
            <v xml:space="preserve">Gold Plus EBIT </v>
          </cell>
          <cell r="L933">
            <v>-19</v>
          </cell>
          <cell r="M933">
            <v>0</v>
          </cell>
          <cell r="N933">
            <v>39</v>
          </cell>
          <cell r="O933">
            <v>71.36999999999999</v>
          </cell>
          <cell r="P933">
            <v>104.676</v>
          </cell>
          <cell r="Q933">
            <v>148.89258620689654</v>
          </cell>
        </row>
        <row r="934">
          <cell r="B934" t="str">
            <v>EBIT Margins</v>
          </cell>
          <cell r="L934">
            <v>-0.02</v>
          </cell>
          <cell r="M934">
            <v>0</v>
          </cell>
          <cell r="N934">
            <v>0.01</v>
          </cell>
          <cell r="O934">
            <v>1.4999999999999999E-2</v>
          </cell>
          <cell r="P934">
            <v>0.02</v>
          </cell>
          <cell r="Q934">
            <v>0.02</v>
          </cell>
        </row>
        <row r="936">
          <cell r="B936" t="str">
            <v xml:space="preserve">Tanishq Revenues </v>
          </cell>
          <cell r="L936">
            <v>11952.987999999999</v>
          </cell>
          <cell r="M936">
            <v>18251.543000000001</v>
          </cell>
          <cell r="N936">
            <v>23663.358</v>
          </cell>
          <cell r="O936">
            <v>30216.739000000001</v>
          </cell>
          <cell r="P936">
            <v>45038.5</v>
          </cell>
          <cell r="Q936">
            <v>63545.420655172413</v>
          </cell>
        </row>
        <row r="937">
          <cell r="B937" t="str">
            <v>Revenues Growth</v>
          </cell>
          <cell r="L937">
            <v>0</v>
          </cell>
          <cell r="M937">
            <v>0.52694397417616434</v>
          </cell>
          <cell r="N937">
            <v>0.29651273867639572</v>
          </cell>
          <cell r="O937">
            <v>0.27694213982647775</v>
          </cell>
          <cell r="P937">
            <v>0.49051490963336564</v>
          </cell>
          <cell r="Q937">
            <v>0.41091334425374759</v>
          </cell>
        </row>
        <row r="939">
          <cell r="B939" t="str">
            <v xml:space="preserve">Prescription Eyewear EBIT </v>
          </cell>
          <cell r="L939">
            <v>-5.0540799999999999</v>
          </cell>
          <cell r="M939">
            <v>-12.15798</v>
          </cell>
          <cell r="N939">
            <v>-326.89999999999998</v>
          </cell>
          <cell r="O939">
            <v>-225.39999999999998</v>
          </cell>
          <cell r="P939">
            <v>-131.99535</v>
          </cell>
          <cell r="Q939">
            <v>-63.376418699999995</v>
          </cell>
        </row>
        <row r="940">
          <cell r="B940" t="str">
            <v xml:space="preserve">Gold Plus Revenues </v>
          </cell>
          <cell r="L940">
            <v>950</v>
          </cell>
          <cell r="M940">
            <v>2000</v>
          </cell>
          <cell r="N940">
            <v>3900</v>
          </cell>
          <cell r="O940">
            <v>4758</v>
          </cell>
          <cell r="P940">
            <v>5233.8</v>
          </cell>
          <cell r="Q940">
            <v>6352.7503448275866</v>
          </cell>
        </row>
        <row r="941">
          <cell r="B941" t="str">
            <v>Revenues Growth</v>
          </cell>
          <cell r="M941">
            <v>1.1052631578947367</v>
          </cell>
          <cell r="N941">
            <v>0.95</v>
          </cell>
          <cell r="O941">
            <v>0.21999999999999997</v>
          </cell>
          <cell r="P941">
            <v>0.10000000000000009</v>
          </cell>
          <cell r="Q941">
            <v>0.21379310344827585</v>
          </cell>
        </row>
        <row r="942">
          <cell r="B942" t="str">
            <v>Total EBIT</v>
          </cell>
          <cell r="L942">
            <v>1728.5709999999972</v>
          </cell>
          <cell r="M942">
            <v>2062.8129999999983</v>
          </cell>
          <cell r="N942">
            <v>2915.5389999999989</v>
          </cell>
          <cell r="O942">
            <v>3422.1530000000021</v>
          </cell>
          <cell r="P942">
            <v>5929.4240000000082</v>
          </cell>
          <cell r="Q942">
            <v>8079.7946445832395</v>
          </cell>
        </row>
        <row r="943">
          <cell r="B943" t="str">
            <v xml:space="preserve">PED Revenues </v>
          </cell>
          <cell r="L943">
            <v>372.69599999999997</v>
          </cell>
          <cell r="M943">
            <v>510.43400000000003</v>
          </cell>
          <cell r="N943">
            <v>713.32399999999996</v>
          </cell>
          <cell r="O943">
            <v>562.49299999999994</v>
          </cell>
          <cell r="P943">
            <v>1000.1010000000001</v>
          </cell>
          <cell r="Q943">
            <v>1320.7957666666666</v>
          </cell>
        </row>
        <row r="944">
          <cell r="B944" t="str">
            <v>Revenues Growth</v>
          </cell>
          <cell r="L944">
            <v>859.6</v>
          </cell>
          <cell r="M944">
            <v>0.36957198360057553</v>
          </cell>
          <cell r="N944">
            <v>0.39748527723466687</v>
          </cell>
          <cell r="O944">
            <v>-0.2114480937133757</v>
          </cell>
          <cell r="P944">
            <v>0.77797945929993828</v>
          </cell>
          <cell r="Q944">
            <v>0.32066237976631018</v>
          </cell>
        </row>
        <row r="945">
          <cell r="B945" t="str">
            <v>Watches</v>
          </cell>
          <cell r="L945">
            <v>878.60000000000014</v>
          </cell>
          <cell r="M945">
            <v>1292.3999999999999</v>
          </cell>
          <cell r="N945">
            <v>1378.6000000000001</v>
          </cell>
          <cell r="O945">
            <v>1447.3000000000002</v>
          </cell>
          <cell r="P945">
            <v>1862.3</v>
          </cell>
          <cell r="Q945">
            <v>2220.3557999999998</v>
          </cell>
        </row>
        <row r="946">
          <cell r="B946" t="str">
            <v xml:space="preserve">Prescription Eyewear Revenues </v>
          </cell>
          <cell r="L946">
            <v>252.70400000000001</v>
          </cell>
          <cell r="M946">
            <v>405.26600000000002</v>
          </cell>
          <cell r="N946">
            <v>648.476</v>
          </cell>
          <cell r="O946">
            <v>953.60699999999997</v>
          </cell>
          <cell r="P946">
            <v>1437.107</v>
          </cell>
          <cell r="Q946">
            <v>1964.0462333333335</v>
          </cell>
        </row>
        <row r="947">
          <cell r="B947" t="str">
            <v>Revenues Growth</v>
          </cell>
          <cell r="M947">
            <v>0.60371818412055211</v>
          </cell>
          <cell r="N947">
            <v>0.600124362764209</v>
          </cell>
          <cell r="O947">
            <v>0.47053553254091129</v>
          </cell>
          <cell r="P947">
            <v>0.50702228486158352</v>
          </cell>
          <cell r="Q947">
            <v>0.3666666666666667</v>
          </cell>
        </row>
        <row r="951">
          <cell r="U951" t="e">
            <v>#DIV/0!</v>
          </cell>
        </row>
        <row r="952">
          <cell r="B952" t="str">
            <v>Segment EBIT and EBIT Margins</v>
          </cell>
          <cell r="L952" t="str">
            <v>F2007</v>
          </cell>
          <cell r="M952" t="str">
            <v>F2008</v>
          </cell>
          <cell r="N952" t="str">
            <v>F2009e</v>
          </cell>
          <cell r="O952" t="str">
            <v>F2010e</v>
          </cell>
          <cell r="P952" t="str">
            <v>F2011e</v>
          </cell>
          <cell r="Q952" t="str">
            <v>F2011e</v>
          </cell>
        </row>
        <row r="953">
          <cell r="B953" t="str">
            <v>Segment Revenues</v>
          </cell>
          <cell r="G953" t="str">
            <v>F2002</v>
          </cell>
          <cell r="H953" t="str">
            <v>F2003</v>
          </cell>
          <cell r="I953" t="str">
            <v>F2004</v>
          </cell>
          <cell r="J953" t="str">
            <v>F2005</v>
          </cell>
          <cell r="K953" t="str">
            <v>F2006</v>
          </cell>
          <cell r="L953" t="str">
            <v>F2007</v>
          </cell>
          <cell r="M953" t="str">
            <v>F2008</v>
          </cell>
          <cell r="N953" t="str">
            <v>F2009</v>
          </cell>
          <cell r="O953" t="str">
            <v>F2010</v>
          </cell>
          <cell r="P953" t="str">
            <v>F2011e</v>
          </cell>
          <cell r="Q953" t="str">
            <v>F2012e</v>
          </cell>
          <cell r="R953" t="str">
            <v>F2013e</v>
          </cell>
          <cell r="S953" t="str">
            <v>F2013e</v>
          </cell>
        </row>
        <row r="954">
          <cell r="B954" t="str">
            <v xml:space="preserve">Watches EBIT </v>
          </cell>
          <cell r="G954">
            <v>4571.2</v>
          </cell>
          <cell r="H954">
            <v>3909.1</v>
          </cell>
          <cell r="I954">
            <v>4696.2</v>
          </cell>
          <cell r="J954">
            <v>5325.5</v>
          </cell>
          <cell r="K954">
            <v>6281.3</v>
          </cell>
          <cell r="L954">
            <v>878.60000000000014</v>
          </cell>
          <cell r="M954">
            <v>1292.3999999999999</v>
          </cell>
          <cell r="N954">
            <v>1378.6000000000001</v>
          </cell>
          <cell r="O954">
            <v>1447.3000000000002</v>
          </cell>
          <cell r="P954">
            <v>1917.191</v>
          </cell>
          <cell r="Q954">
            <v>2167.6589999999997</v>
          </cell>
          <cell r="R954">
            <v>17022.727799999997</v>
          </cell>
          <cell r="S954">
            <v>19576.136969999996</v>
          </cell>
          <cell r="U954">
            <v>0.18409646570773397</v>
          </cell>
        </row>
        <row r="955">
          <cell r="B955" t="str">
            <v>EBIT Margins</v>
          </cell>
          <cell r="H955">
            <v>-0.14484161708085408</v>
          </cell>
          <cell r="I955">
            <v>0.20135069453326859</v>
          </cell>
          <cell r="J955">
            <v>0.13400195903070578</v>
          </cell>
          <cell r="K955">
            <v>0.17947610552999715</v>
          </cell>
          <cell r="L955">
            <v>0.1190676243393414</v>
          </cell>
          <cell r="M955">
            <v>0.14755445951500204</v>
          </cell>
          <cell r="N955">
            <v>0.15200061744048865</v>
          </cell>
          <cell r="O955">
            <v>0.14115317845787742</v>
          </cell>
          <cell r="P955">
            <v>0.15153847607001628</v>
          </cell>
          <cell r="Q955">
            <v>0.14260191144251824</v>
          </cell>
          <cell r="R955">
            <v>0.14999999999999991</v>
          </cell>
          <cell r="S955">
            <v>0.14999999999999991</v>
          </cell>
        </row>
        <row r="956">
          <cell r="B956" t="str">
            <v>% of sales</v>
          </cell>
          <cell r="G956">
            <v>0.60298495492386706</v>
          </cell>
          <cell r="H956">
            <v>0.50695071434259031</v>
          </cell>
          <cell r="I956">
            <v>0.50198766248967142</v>
          </cell>
          <cell r="J956">
            <v>0.46987982528993716</v>
          </cell>
          <cell r="K956">
            <v>0.41994412689956978</v>
          </cell>
          <cell r="L956">
            <v>0.35293744010490458</v>
          </cell>
          <cell r="M956">
            <v>0.29268152825951627</v>
          </cell>
          <cell r="N956">
            <v>0.23870861683441483</v>
          </cell>
          <cell r="O956">
            <v>0.21935109479480455</v>
          </cell>
          <cell r="P956">
            <v>0.19356467378914982</v>
          </cell>
          <cell r="Q956">
            <v>0.16190112964477235</v>
          </cell>
          <cell r="R956">
            <v>0.15645183787485592</v>
          </cell>
          <cell r="S956">
            <v>0.15304863714167999</v>
          </cell>
        </row>
        <row r="957">
          <cell r="B957" t="str">
            <v xml:space="preserve">Tanishq EBIT </v>
          </cell>
          <cell r="G957">
            <v>2659.489</v>
          </cell>
          <cell r="H957">
            <v>3438.942</v>
          </cell>
          <cell r="I957">
            <v>4238.0160000000005</v>
          </cell>
          <cell r="J957">
            <v>5314.777</v>
          </cell>
          <cell r="K957">
            <v>7895.7560000000003</v>
          </cell>
          <cell r="L957">
            <v>889.2</v>
          </cell>
          <cell r="M957">
            <v>981.50100000000009</v>
          </cell>
          <cell r="N957">
            <v>1895.2</v>
          </cell>
          <cell r="O957">
            <v>2475.4299999999998</v>
          </cell>
          <cell r="P957">
            <v>4725.05</v>
          </cell>
          <cell r="Q957">
            <v>6848.4959931034482</v>
          </cell>
          <cell r="R957">
            <v>79447.914000000019</v>
          </cell>
          <cell r="S957">
            <v>93635.041500000021</v>
          </cell>
          <cell r="T957">
            <v>50272.3</v>
          </cell>
        </row>
        <row r="958">
          <cell r="B958" t="str">
            <v>EBIT Margins</v>
          </cell>
          <cell r="H958">
            <v>0.29308374653927882</v>
          </cell>
          <cell r="I958">
            <v>0.23236041782618044</v>
          </cell>
          <cell r="J958">
            <v>0.2540719525362809</v>
          </cell>
          <cell r="K958">
            <v>0.48562319736086779</v>
          </cell>
          <cell r="L958">
            <v>7.4391440868174563E-2</v>
          </cell>
          <cell r="M958">
            <v>5.3776330034123694E-2</v>
          </cell>
          <cell r="N958">
            <v>8.0090070056836396E-2</v>
          </cell>
          <cell r="O958">
            <v>8.1922473500532264E-2</v>
          </cell>
          <cell r="P958">
            <v>0.10491135361968094</v>
          </cell>
          <cell r="Q958">
            <v>0.10777324191882583</v>
          </cell>
          <cell r="R958">
            <v>0.20615384615384635</v>
          </cell>
          <cell r="S958">
            <v>0.1785714285714286</v>
          </cell>
        </row>
        <row r="959">
          <cell r="B959" t="str">
            <v>% of sales</v>
          </cell>
          <cell r="G959">
            <v>0.35081200883477431</v>
          </cell>
          <cell r="H959">
            <v>0.44597838466213102</v>
          </cell>
          <cell r="I959">
            <v>0.45301131668877559</v>
          </cell>
          <cell r="J959">
            <v>0.46893371293117575</v>
          </cell>
          <cell r="K959">
            <v>0.52788059153870048</v>
          </cell>
          <cell r="L959">
            <v>0.57171120562740785</v>
          </cell>
          <cell r="M959">
            <v>0.60988828359298952</v>
          </cell>
          <cell r="N959">
            <v>0.62280422261349155</v>
          </cell>
          <cell r="O959">
            <v>0.64642701745556286</v>
          </cell>
          <cell r="P959">
            <v>0.68907194034372132</v>
          </cell>
          <cell r="Q959">
            <v>0.72044089556914548</v>
          </cell>
          <cell r="R959">
            <v>0.73018685998277566</v>
          </cell>
          <cell r="S959">
            <v>0.73205022585616153</v>
          </cell>
        </row>
        <row r="960">
          <cell r="B960" t="str">
            <v xml:space="preserve">Gold Plus EBIT </v>
          </cell>
          <cell r="K960">
            <v>0</v>
          </cell>
          <cell r="L960">
            <v>-19</v>
          </cell>
          <cell r="M960">
            <v>0</v>
          </cell>
          <cell r="N960">
            <v>39</v>
          </cell>
          <cell r="O960">
            <v>71.36999999999999</v>
          </cell>
          <cell r="P960">
            <v>104.676</v>
          </cell>
          <cell r="Q960">
            <v>127.05500689655173</v>
          </cell>
          <cell r="R960">
            <v>8121.4137931034484</v>
          </cell>
          <cell r="S960">
            <v>9474.9827586206902</v>
          </cell>
        </row>
        <row r="961">
          <cell r="B961" t="str">
            <v>EBIT Margins</v>
          </cell>
          <cell r="L961">
            <v>-0.02</v>
          </cell>
          <cell r="M961">
            <v>0</v>
          </cell>
          <cell r="N961">
            <v>0.01</v>
          </cell>
          <cell r="O961">
            <v>1.4999999999999999E-2</v>
          </cell>
          <cell r="P961">
            <v>0.02</v>
          </cell>
          <cell r="Q961">
            <v>0.02</v>
          </cell>
          <cell r="R961">
            <v>9.090909090909105E-2</v>
          </cell>
          <cell r="S961">
            <v>0.16666666666666674</v>
          </cell>
        </row>
        <row r="962">
          <cell r="B962" t="str">
            <v>% of sales</v>
          </cell>
          <cell r="L962">
            <v>4.5438483276820617E-2</v>
          </cell>
          <cell r="M962">
            <v>6.6831421715193018E-2</v>
          </cell>
          <cell r="N962">
            <v>0.10264546849997438</v>
          </cell>
          <cell r="O962">
            <v>0.101787944392463</v>
          </cell>
          <cell r="P962">
            <v>8.0075151733982455E-2</v>
          </cell>
          <cell r="Q962">
            <v>8.1425726574863133E-2</v>
          </cell>
          <cell r="R962">
            <v>7.4641980357181045E-2</v>
          </cell>
          <cell r="S962">
            <v>7.4076576005271608E-2</v>
          </cell>
        </row>
        <row r="963">
          <cell r="B963" t="str">
            <v xml:space="preserve">PED EBIT </v>
          </cell>
          <cell r="H963">
            <v>0</v>
          </cell>
          <cell r="I963">
            <v>9.6829999999999998</v>
          </cell>
          <cell r="J963">
            <v>102.113</v>
          </cell>
          <cell r="K963">
            <v>129.25200000000001</v>
          </cell>
          <cell r="L963">
            <v>0</v>
          </cell>
          <cell r="M963">
            <v>5.1043400000000005</v>
          </cell>
          <cell r="N963">
            <v>0</v>
          </cell>
          <cell r="O963">
            <v>-165</v>
          </cell>
          <cell r="P963">
            <v>-50.005050000000011</v>
          </cell>
          <cell r="Q963">
            <v>66.039788333333334</v>
          </cell>
          <cell r="R963">
            <v>2772.7183181250007</v>
          </cell>
          <cell r="S963">
            <v>3493.6250808375012</v>
          </cell>
          <cell r="T963">
            <v>2437.1999999999998</v>
          </cell>
        </row>
        <row r="964">
          <cell r="B964" t="str">
            <v>EBIT Margins</v>
          </cell>
          <cell r="K964">
            <v>0.26577419133704838</v>
          </cell>
          <cell r="L964">
            <v>0</v>
          </cell>
          <cell r="M964">
            <v>0.01</v>
          </cell>
          <cell r="N964">
            <v>0</v>
          </cell>
          <cell r="O964">
            <v>-0.29333698374913114</v>
          </cell>
          <cell r="P964">
            <v>-0.05</v>
          </cell>
          <cell r="Q964">
            <v>0.05</v>
          </cell>
          <cell r="R964">
            <v>0.31250000000000044</v>
          </cell>
          <cell r="S964">
            <v>0.26</v>
          </cell>
        </row>
        <row r="965">
          <cell r="B965" t="str">
            <v>% of sales</v>
          </cell>
          <cell r="I965">
            <v>1.0350382300343872E-3</v>
          </cell>
          <cell r="J965">
            <v>9.0096401464334532E-3</v>
          </cell>
          <cell r="K965">
            <v>8.641303279579576E-3</v>
          </cell>
          <cell r="L965">
            <v>1.2086827871563871E-2</v>
          </cell>
          <cell r="M965">
            <v>1.3542251476414706E-2</v>
          </cell>
          <cell r="N965">
            <v>1.7067467392561382E-2</v>
          </cell>
          <cell r="O965">
            <v>2.0400524650748941E-2</v>
          </cell>
          <cell r="P965">
            <v>2.1987191158043547E-2</v>
          </cell>
          <cell r="Q965">
            <v>2.3106012514683624E-2</v>
          </cell>
          <cell r="R965">
            <v>2.5483393841258268E-2</v>
          </cell>
          <cell r="S965">
            <v>2.731358889272071E-2</v>
          </cell>
        </row>
        <row r="966">
          <cell r="B966" t="str">
            <v xml:space="preserve">Prescription Eyewear EBIT </v>
          </cell>
          <cell r="G966">
            <v>350.26299999999998</v>
          </cell>
          <cell r="H966">
            <v>362.964</v>
          </cell>
          <cell r="I966">
            <v>411.31100000000004</v>
          </cell>
          <cell r="J966">
            <v>591.35899999999992</v>
          </cell>
          <cell r="K966">
            <v>651.15800000000002</v>
          </cell>
          <cell r="L966">
            <v>-5.0540799999999999</v>
          </cell>
          <cell r="M966">
            <v>-12.15798</v>
          </cell>
          <cell r="N966">
            <v>-241.1</v>
          </cell>
          <cell r="O966">
            <v>-223.89999999999998</v>
          </cell>
          <cell r="P966">
            <v>-133.42694999999998</v>
          </cell>
          <cell r="Q966">
            <v>-110.88978833333334</v>
          </cell>
          <cell r="R966">
            <v>1440.1339199999995</v>
          </cell>
          <cell r="S966">
            <v>1728.1607039999994</v>
          </cell>
        </row>
        <row r="967">
          <cell r="B967" t="str">
            <v>EBIT Margins</v>
          </cell>
          <cell r="K967">
            <v>0.10112131547841519</v>
          </cell>
          <cell r="L967">
            <v>-0.02</v>
          </cell>
          <cell r="M967">
            <v>-0.03</v>
          </cell>
          <cell r="N967">
            <v>-0.37179479271399402</v>
          </cell>
          <cell r="O967">
            <v>-0.23479273956671876</v>
          </cell>
          <cell r="P967">
            <v>-9.2844130604053818E-2</v>
          </cell>
          <cell r="Q967">
            <v>-5.6459866601578812E-2</v>
          </cell>
          <cell r="R967">
            <v>0.19999999999999996</v>
          </cell>
          <cell r="S967">
            <v>0.19999999999999996</v>
          </cell>
        </row>
        <row r="968">
          <cell r="B968" t="str">
            <v>% of sales</v>
          </cell>
          <cell r="J968">
            <v>5.217682163245365E-2</v>
          </cell>
          <cell r="K968">
            <v>4.35339782821502E-2</v>
          </cell>
          <cell r="L968">
            <v>1.7826043119303091E-2</v>
          </cell>
          <cell r="M968">
            <v>1.7056514955886417E-2</v>
          </cell>
          <cell r="N968">
            <v>1.877422465955788E-2</v>
          </cell>
          <cell r="O968">
            <v>1.2033418706420697E-2</v>
          </cell>
          <cell r="P968">
            <v>1.5301042975102926E-2</v>
          </cell>
          <cell r="Q968">
            <v>1.3126235696535335E-2</v>
          </cell>
          <cell r="R968">
            <v>1.3235927943929216E-2</v>
          </cell>
          <cell r="S968">
            <v>1.3510972104166179E-2</v>
          </cell>
        </row>
        <row r="969">
          <cell r="B969" t="str">
            <v>Total EBIT</v>
          </cell>
          <cell r="G969">
            <v>7580.9520000000002</v>
          </cell>
          <cell r="H969">
            <v>7711.0059999999994</v>
          </cell>
          <cell r="I969">
            <v>9355.2100000000009</v>
          </cell>
          <cell r="J969">
            <v>11333.749</v>
          </cell>
          <cell r="K969">
            <v>14957.466</v>
          </cell>
          <cell r="L969">
            <v>1728.5709999999972</v>
          </cell>
          <cell r="M969">
            <v>2062.8129999999983</v>
          </cell>
          <cell r="N969">
            <v>2915.5389999999989</v>
          </cell>
          <cell r="O969">
            <v>3422.1530000000021</v>
          </cell>
          <cell r="P969">
            <v>6192.5000000000064</v>
          </cell>
          <cell r="Q969">
            <v>7903.0090000000091</v>
          </cell>
          <cell r="R969">
            <v>108804.90783122845</v>
          </cell>
          <cell r="S969">
            <v>127907.94701345821</v>
          </cell>
        </row>
        <row r="971">
          <cell r="B971" t="str">
            <v>Jewellery</v>
          </cell>
          <cell r="J971" t="str">
            <v>F2005</v>
          </cell>
          <cell r="K971" t="str">
            <v>F2006</v>
          </cell>
          <cell r="L971">
            <v>859.6</v>
          </cell>
          <cell r="M971">
            <v>976.80100000000004</v>
          </cell>
          <cell r="N971">
            <v>1904.5</v>
          </cell>
          <cell r="O971">
            <v>2479.6</v>
          </cell>
          <cell r="P971">
            <v>4401.8280000000004</v>
          </cell>
          <cell r="Q971">
            <v>6232.1310000000003</v>
          </cell>
          <cell r="R971" t="str">
            <v>F2013e</v>
          </cell>
          <cell r="S971" t="str">
            <v>F2013e</v>
          </cell>
        </row>
        <row r="972">
          <cell r="B972" t="str">
            <v>Watches</v>
          </cell>
          <cell r="G972">
            <v>499</v>
          </cell>
          <cell r="H972">
            <v>368.6</v>
          </cell>
          <cell r="I972">
            <v>543</v>
          </cell>
          <cell r="J972">
            <v>837.9</v>
          </cell>
          <cell r="K972">
            <v>1032.2</v>
          </cell>
          <cell r="L972">
            <v>878.60000000000014</v>
          </cell>
          <cell r="M972">
            <v>1292.3999999999999</v>
          </cell>
          <cell r="N972">
            <v>1378.6000000000001</v>
          </cell>
          <cell r="O972">
            <v>1447.3000000000002</v>
          </cell>
          <cell r="P972">
            <v>1917.191</v>
          </cell>
          <cell r="Q972">
            <v>2167.6589999999997</v>
          </cell>
          <cell r="R972">
            <v>2553.4091699999994</v>
          </cell>
          <cell r="S972">
            <v>2936.4205454999992</v>
          </cell>
          <cell r="T972">
            <v>0.21236905766057412</v>
          </cell>
          <cell r="U972">
            <v>1689.3891000000001</v>
          </cell>
        </row>
        <row r="973">
          <cell r="B973" t="str">
            <v>Others</v>
          </cell>
          <cell r="G973">
            <v>0.10916170808540428</v>
          </cell>
          <cell r="H973">
            <v>9.4292803970223327E-2</v>
          </cell>
          <cell r="I973">
            <v>0.11562539925897534</v>
          </cell>
          <cell r="J973">
            <v>0.15733733921697493</v>
          </cell>
          <cell r="K973">
            <v>0.16432904016684444</v>
          </cell>
          <cell r="L973">
            <v>-9.629000000002975</v>
          </cell>
          <cell r="M973">
            <v>-206.38800000000151</v>
          </cell>
          <cell r="N973">
            <v>-367.56100000000129</v>
          </cell>
          <cell r="O973">
            <v>-504.74699999999802</v>
          </cell>
          <cell r="P973">
            <v>-126.51899999999409</v>
          </cell>
          <cell r="Q973">
            <v>-496.78099999999085</v>
          </cell>
          <cell r="R973">
            <v>0.15</v>
          </cell>
          <cell r="S973">
            <v>0.15</v>
          </cell>
        </row>
        <row r="974">
          <cell r="B974" t="str">
            <v>Jewellery - Tanishq</v>
          </cell>
          <cell r="G974">
            <v>128</v>
          </cell>
          <cell r="H974">
            <v>137.19999999999999</v>
          </cell>
          <cell r="I974">
            <v>205.7</v>
          </cell>
          <cell r="J974">
            <v>255.1</v>
          </cell>
          <cell r="K974">
            <v>463.70000000000005</v>
          </cell>
          <cell r="L974">
            <v>889.2</v>
          </cell>
          <cell r="M974">
            <v>981.50100000000009</v>
          </cell>
          <cell r="N974">
            <v>1895.2</v>
          </cell>
          <cell r="O974">
            <v>2475.4299999999998</v>
          </cell>
          <cell r="P974">
            <v>4186.3239999999996</v>
          </cell>
          <cell r="Q974">
            <v>6257.536593750001</v>
          </cell>
          <cell r="R974">
            <v>7547.5518300000022</v>
          </cell>
          <cell r="S974">
            <v>8895.3289425000021</v>
          </cell>
          <cell r="T974">
            <v>2546.7999999999997</v>
          </cell>
          <cell r="U974">
            <v>4291</v>
          </cell>
          <cell r="V974">
            <v>3741.2491999999997</v>
          </cell>
        </row>
        <row r="975">
          <cell r="B975" t="str">
            <v>Margin</v>
          </cell>
          <cell r="G975">
            <v>4.8129546691112468E-2</v>
          </cell>
          <cell r="H975">
            <v>3.9895991267081557E-2</v>
          </cell>
          <cell r="I975">
            <v>4.853686253190171E-2</v>
          </cell>
          <cell r="J975">
            <v>4.7998250914384553E-2</v>
          </cell>
          <cell r="K975">
            <v>5.8727751972072091E-2</v>
          </cell>
          <cell r="L975">
            <v>7.4391440868174563E-2</v>
          </cell>
          <cell r="M975">
            <v>5.3776330034123694E-2</v>
          </cell>
          <cell r="N975">
            <v>8.0090070056836396E-2</v>
          </cell>
          <cell r="O975">
            <v>8.1922473500532264E-2</v>
          </cell>
          <cell r="P975">
            <v>9.2949898420240457E-2</v>
          </cell>
          <cell r="Q975">
            <v>9.5000000000000001E-2</v>
          </cell>
          <cell r="R975">
            <v>9.5000000000000001E-2</v>
          </cell>
          <cell r="S975">
            <v>9.5000000000000001E-2</v>
          </cell>
          <cell r="U975">
            <v>8.5355155821396675E-2</v>
          </cell>
        </row>
        <row r="976">
          <cell r="B976" t="str">
            <v>Gold Plus</v>
          </cell>
          <cell r="L976">
            <v>-19</v>
          </cell>
          <cell r="M976">
            <v>0</v>
          </cell>
          <cell r="N976">
            <v>39</v>
          </cell>
          <cell r="O976">
            <v>71.36999999999999</v>
          </cell>
          <cell r="P976">
            <v>104.676</v>
          </cell>
          <cell r="Q976">
            <v>148.89258620689654</v>
          </cell>
          <cell r="R976">
            <v>162.42827586206897</v>
          </cell>
          <cell r="S976">
            <v>189.49965517241381</v>
          </cell>
        </row>
        <row r="977">
          <cell r="B977" t="str">
            <v>Margin</v>
          </cell>
          <cell r="M977">
            <v>0</v>
          </cell>
          <cell r="N977">
            <v>0.01</v>
          </cell>
          <cell r="O977">
            <v>1.4999999999999998E-2</v>
          </cell>
          <cell r="P977">
            <v>0.02</v>
          </cell>
          <cell r="Q977">
            <v>0.02</v>
          </cell>
          <cell r="R977">
            <v>0.02</v>
          </cell>
          <cell r="S977">
            <v>0.02</v>
          </cell>
        </row>
        <row r="978">
          <cell r="B978" t="str">
            <v>Eyewear</v>
          </cell>
          <cell r="M978">
            <v>-12.15798</v>
          </cell>
          <cell r="N978">
            <v>-326.89999999999998</v>
          </cell>
          <cell r="O978">
            <v>-225.39999999999998</v>
          </cell>
          <cell r="P978">
            <v>-131.99535</v>
          </cell>
          <cell r="Q978">
            <v>-63.376418699999995</v>
          </cell>
          <cell r="R978">
            <v>0</v>
          </cell>
          <cell r="S978">
            <v>69.872501616750029</v>
          </cell>
          <cell r="T978">
            <v>-390.4</v>
          </cell>
          <cell r="U978">
            <v>-182</v>
          </cell>
          <cell r="BI978" t="e">
            <v>#DIV/0!</v>
          </cell>
        </row>
        <row r="979">
          <cell r="B979" t="str">
            <v>Forecast Segment-wise</v>
          </cell>
          <cell r="M979">
            <v>-0.03</v>
          </cell>
          <cell r="N979">
            <v>-0.50410500928330415</v>
          </cell>
          <cell r="O979">
            <v>-0.23636571459731312</v>
          </cell>
          <cell r="P979">
            <v>-9.1847962608212194E-2</v>
          </cell>
          <cell r="Q979">
            <v>-0.03</v>
          </cell>
          <cell r="R979">
            <v>0</v>
          </cell>
          <cell r="S979">
            <v>0.02</v>
          </cell>
        </row>
        <row r="980">
          <cell r="B980" t="str">
            <v>Segment Revenues</v>
          </cell>
          <cell r="G980" t="str">
            <v>F2002</v>
          </cell>
          <cell r="H980" t="str">
            <v>F2003</v>
          </cell>
          <cell r="I980" t="str">
            <v>F2004</v>
          </cell>
          <cell r="J980" t="str">
            <v>F2005</v>
          </cell>
          <cell r="K980" t="str">
            <v>F2006</v>
          </cell>
          <cell r="L980" t="str">
            <v>F2007</v>
          </cell>
          <cell r="M980" t="str">
            <v>F2008</v>
          </cell>
          <cell r="N980" t="str">
            <v>F2009</v>
          </cell>
          <cell r="O980" t="str">
            <v>F2010</v>
          </cell>
          <cell r="P980" t="str">
            <v>F2011</v>
          </cell>
          <cell r="Q980" t="str">
            <v>F2012</v>
          </cell>
          <cell r="R980" t="str">
            <v>F2013</v>
          </cell>
          <cell r="S980" t="str">
            <v>F2014</v>
          </cell>
          <cell r="T980" t="str">
            <v>F2015e</v>
          </cell>
          <cell r="U980" t="str">
            <v>F2016e</v>
          </cell>
          <cell r="V980" t="str">
            <v>F2016e</v>
          </cell>
        </row>
        <row r="981">
          <cell r="B981" t="str">
            <v>Watches</v>
          </cell>
          <cell r="G981">
            <v>4571.2</v>
          </cell>
          <cell r="H981">
            <v>3909.1</v>
          </cell>
          <cell r="I981">
            <v>4696.2</v>
          </cell>
          <cell r="J981">
            <v>5325.5</v>
          </cell>
          <cell r="K981">
            <v>6281.3</v>
          </cell>
          <cell r="L981">
            <v>7379</v>
          </cell>
          <cell r="M981">
            <v>8758.7999999999993</v>
          </cell>
          <cell r="N981">
            <v>9069.7000000000007</v>
          </cell>
          <cell r="O981">
            <v>10253.4</v>
          </cell>
          <cell r="P981">
            <v>12651.513000000001</v>
          </cell>
          <cell r="Q981">
            <v>15200.771000000001</v>
          </cell>
          <cell r="R981">
            <v>16668.071</v>
          </cell>
          <cell r="S981">
            <v>17888.936000000002</v>
          </cell>
          <cell r="T981">
            <v>19498.940240000004</v>
          </cell>
          <cell r="U981">
            <v>21838.813068800006</v>
          </cell>
          <cell r="V981">
            <v>24896.246898432008</v>
          </cell>
          <cell r="AO981">
            <v>0.11647702529396708</v>
          </cell>
          <cell r="BI981">
            <v>0.20483879640313796</v>
          </cell>
        </row>
        <row r="982">
          <cell r="B982" t="str">
            <v>Growth</v>
          </cell>
          <cell r="G982">
            <v>627</v>
          </cell>
          <cell r="H982">
            <v>-0.14484161708085408</v>
          </cell>
          <cell r="I982">
            <v>0.20135069453326859</v>
          </cell>
          <cell r="J982">
            <v>0.13400195903070578</v>
          </cell>
          <cell r="K982">
            <v>0.17947610552999715</v>
          </cell>
          <cell r="L982">
            <v>0.17475681785617625</v>
          </cell>
          <cell r="M982">
            <v>0.18699010706057728</v>
          </cell>
          <cell r="N982">
            <v>3.5495730008677118E-2</v>
          </cell>
          <cell r="O982">
            <v>0.13051148329051654</v>
          </cell>
          <cell r="P982">
            <v>0.2338846626484874</v>
          </cell>
          <cell r="Q982">
            <v>0.20149827139252041</v>
          </cell>
          <cell r="R982">
            <v>9.6527998481129584E-2</v>
          </cell>
          <cell r="S982">
            <v>7.3245728314932368E-2</v>
          </cell>
          <cell r="T982">
            <v>9.000000000000008E-2</v>
          </cell>
          <cell r="U982">
            <v>0.12000000000000011</v>
          </cell>
          <cell r="V982">
            <v>0.14000000000000012</v>
          </cell>
          <cell r="Y982">
            <v>80323.637000000002</v>
          </cell>
        </row>
        <row r="983">
          <cell r="B983" t="str">
            <v>% of sales</v>
          </cell>
          <cell r="G983">
            <v>0.60298495492386706</v>
          </cell>
          <cell r="H983">
            <v>0.50695071434259031</v>
          </cell>
          <cell r="I983">
            <v>0.50198766248967142</v>
          </cell>
          <cell r="J983">
            <v>0.46987982528993716</v>
          </cell>
          <cell r="K983">
            <v>0.41994412689956978</v>
          </cell>
          <cell r="L983">
            <v>0.35293744010490458</v>
          </cell>
          <cell r="M983">
            <v>0.29268152825951627</v>
          </cell>
          <cell r="N983">
            <v>0.23870861683441483</v>
          </cell>
          <cell r="O983">
            <v>0.21935109479480455</v>
          </cell>
          <cell r="P983">
            <v>0.19356357667668625</v>
          </cell>
          <cell r="Q983">
            <v>0.17198597199685411</v>
          </cell>
          <cell r="R983">
            <v>0.1648236289863208</v>
          </cell>
          <cell r="S983">
            <v>0.16388121952248677</v>
          </cell>
          <cell r="T983">
            <v>0.15582730794012689</v>
          </cell>
          <cell r="U983">
            <v>0.15431466338810759</v>
          </cell>
          <cell r="V983">
            <v>0.15135858325726118</v>
          </cell>
          <cell r="Y983">
            <v>0.79428707399433984</v>
          </cell>
        </row>
        <row r="984">
          <cell r="B984" t="str">
            <v xml:space="preserve">Tanishq </v>
          </cell>
          <cell r="G984">
            <v>2659.489</v>
          </cell>
          <cell r="H984">
            <v>3438.942</v>
          </cell>
          <cell r="I984">
            <v>4238.0160000000005</v>
          </cell>
          <cell r="J984">
            <v>5314.777</v>
          </cell>
          <cell r="K984">
            <v>7895.7560000000003</v>
          </cell>
          <cell r="L984">
            <v>11952.987999999999</v>
          </cell>
          <cell r="M984">
            <v>18251.543000000001</v>
          </cell>
          <cell r="N984">
            <v>23663.358</v>
          </cell>
          <cell r="O984">
            <v>30216.739000000001</v>
          </cell>
          <cell r="P984">
            <v>45038.5</v>
          </cell>
          <cell r="Q984">
            <v>63545.420655172413</v>
          </cell>
          <cell r="R984">
            <v>74784.832793103444</v>
          </cell>
          <cell r="S984">
            <v>80967.696227586202</v>
          </cell>
          <cell r="T984">
            <v>93721.895060175404</v>
          </cell>
          <cell r="U984">
            <v>105620.2595929136</v>
          </cell>
          <cell r="V984">
            <v>123752.14687054824</v>
          </cell>
          <cell r="AC984" t="str">
            <v>Lever: 662</v>
          </cell>
          <cell r="AO984">
            <v>0.15189701572875047</v>
          </cell>
          <cell r="BJ984">
            <v>50272.3</v>
          </cell>
        </row>
        <row r="985">
          <cell r="B985" t="str">
            <v>Growth</v>
          </cell>
          <cell r="H985">
            <v>0.29308374653927882</v>
          </cell>
          <cell r="I985">
            <v>0.23236041782618044</v>
          </cell>
          <cell r="J985">
            <v>0.2540719525362809</v>
          </cell>
          <cell r="K985">
            <v>0.48562319736086779</v>
          </cell>
          <cell r="L985">
            <v>0.51384971876030594</v>
          </cell>
          <cell r="M985">
            <v>0.52694397417616434</v>
          </cell>
          <cell r="N985">
            <v>0.29651273867639572</v>
          </cell>
          <cell r="O985">
            <v>0.27694213982647775</v>
          </cell>
          <cell r="P985">
            <v>0.49051490963336564</v>
          </cell>
          <cell r="Q985">
            <v>0.41091334425374759</v>
          </cell>
          <cell r="R985">
            <v>0.17687210222309191</v>
          </cell>
          <cell r="S985">
            <v>8.2675366161317765E-2</v>
          </cell>
          <cell r="T985">
            <v>0.15752206653798506</v>
          </cell>
          <cell r="U985">
            <v>0.12695394736842114</v>
          </cell>
          <cell r="V985">
            <v>0.17167054263565884</v>
          </cell>
        </row>
        <row r="986">
          <cell r="B986" t="str">
            <v>% of sales</v>
          </cell>
          <cell r="G986">
            <v>0.35081200883477431</v>
          </cell>
          <cell r="H986">
            <v>0.44597838466213102</v>
          </cell>
          <cell r="I986">
            <v>0.45301131668877559</v>
          </cell>
          <cell r="J986">
            <v>0.46893371293117575</v>
          </cell>
          <cell r="K986">
            <v>0.52788059153870048</v>
          </cell>
          <cell r="L986">
            <v>0.57171120562740785</v>
          </cell>
          <cell r="M986">
            <v>0.60988828359298952</v>
          </cell>
          <cell r="N986">
            <v>0.62280422261349155</v>
          </cell>
          <cell r="O986">
            <v>0.64642701745556286</v>
          </cell>
          <cell r="P986">
            <v>0.68907277320530225</v>
          </cell>
          <cell r="Q986">
            <v>0.71897148752052098</v>
          </cell>
          <cell r="R986">
            <v>0.7395161404156797</v>
          </cell>
          <cell r="S986">
            <v>0.74174812854733663</v>
          </cell>
          <cell r="T986">
            <v>0.74898586397607247</v>
          </cell>
          <cell r="U986">
            <v>0.74632054199548981</v>
          </cell>
          <cell r="V986">
            <v>0.75236037390641342</v>
          </cell>
        </row>
        <row r="987">
          <cell r="B987" t="str">
            <v>Gold Plus</v>
          </cell>
          <cell r="K987">
            <v>0</v>
          </cell>
          <cell r="L987">
            <v>950</v>
          </cell>
          <cell r="M987">
            <v>2000</v>
          </cell>
          <cell r="N987">
            <v>3900</v>
          </cell>
          <cell r="O987">
            <v>4758</v>
          </cell>
          <cell r="P987">
            <v>5233.8</v>
          </cell>
          <cell r="Q987">
            <v>6352.7503448275866</v>
          </cell>
          <cell r="R987">
            <v>5538.8042068965524</v>
          </cell>
          <cell r="S987">
            <v>5306.531772413794</v>
          </cell>
          <cell r="T987">
            <v>6110.5517379310359</v>
          </cell>
          <cell r="U987">
            <v>7091.4560958620705</v>
          </cell>
          <cell r="V987">
            <v>7446.0289006551748</v>
          </cell>
          <cell r="AO987">
            <v>0.11953579247450685</v>
          </cell>
        </row>
        <row r="988">
          <cell r="B988" t="str">
            <v>Growth</v>
          </cell>
          <cell r="M988">
            <v>1.1052631578947367</v>
          </cell>
          <cell r="N988">
            <v>0.95</v>
          </cell>
          <cell r="O988">
            <v>0.21999999999999997</v>
          </cell>
          <cell r="P988">
            <v>0.10000000000000009</v>
          </cell>
          <cell r="Q988">
            <v>0.21379310344827585</v>
          </cell>
          <cell r="R988">
            <v>-0.12812499999999993</v>
          </cell>
          <cell r="S988">
            <v>-4.1935483870967682E-2</v>
          </cell>
          <cell r="T988">
            <v>0.1515151515151516</v>
          </cell>
          <cell r="U988">
            <v>0.16052631578947363</v>
          </cell>
          <cell r="V988">
            <v>5.0000000000000044E-2</v>
          </cell>
        </row>
        <row r="989">
          <cell r="B989" t="str">
            <v>% of sales</v>
          </cell>
          <cell r="L989">
            <v>4.5438483276820617E-2</v>
          </cell>
          <cell r="M989">
            <v>6.6831421715193018E-2</v>
          </cell>
          <cell r="N989">
            <v>0.10264546849997438</v>
          </cell>
          <cell r="O989">
            <v>0.101787944392463</v>
          </cell>
          <cell r="P989">
            <v>8.0075248518532177E-2</v>
          </cell>
          <cell r="Q989">
            <v>7.1876876699775466E-2</v>
          </cell>
          <cell r="R989">
            <v>5.4770933578660072E-2</v>
          </cell>
          <cell r="S989">
            <v>4.8613338339295063E-2</v>
          </cell>
          <cell r="T989">
            <v>4.8832952746700499E-2</v>
          </cell>
          <cell r="U989">
            <v>5.0108751648590827E-2</v>
          </cell>
          <cell r="V989">
            <v>4.526868607519996E-2</v>
          </cell>
        </row>
        <row r="990">
          <cell r="B990" t="str">
            <v>Eyewear</v>
          </cell>
          <cell r="H990">
            <v>0</v>
          </cell>
          <cell r="I990">
            <v>9.6829999999999998</v>
          </cell>
          <cell r="J990">
            <v>102.113</v>
          </cell>
          <cell r="K990">
            <v>129.25200000000001</v>
          </cell>
          <cell r="L990">
            <v>252.70400000000001</v>
          </cell>
          <cell r="M990">
            <v>405.26600000000002</v>
          </cell>
          <cell r="N990">
            <v>648.476</v>
          </cell>
          <cell r="O990">
            <v>953.60699999999997</v>
          </cell>
          <cell r="P990">
            <v>1437.107</v>
          </cell>
          <cell r="Q990">
            <v>1964.0462333333335</v>
          </cell>
          <cell r="R990">
            <v>2210.462180266667</v>
          </cell>
          <cell r="S990">
            <v>2652.5546163199997</v>
          </cell>
          <cell r="T990">
            <v>3317.5879522688006</v>
          </cell>
          <cell r="U990">
            <v>4115.6142189638122</v>
          </cell>
          <cell r="V990">
            <v>5021.6825185541529</v>
          </cell>
          <cell r="AO990">
            <v>0.23707198666049978</v>
          </cell>
          <cell r="BJ990">
            <v>2422.3631231707318</v>
          </cell>
        </row>
        <row r="991">
          <cell r="B991" t="str">
            <v>Growth</v>
          </cell>
          <cell r="K991">
            <v>0.26577419133704838</v>
          </cell>
          <cell r="L991">
            <v>0.95512641970723844</v>
          </cell>
          <cell r="M991">
            <v>0.60371818412055211</v>
          </cell>
          <cell r="N991">
            <v>0.600124362764209</v>
          </cell>
          <cell r="O991">
            <v>0.47053553254091129</v>
          </cell>
          <cell r="P991">
            <v>0.50702228486158352</v>
          </cell>
          <cell r="Q991">
            <v>0.3666666666666667</v>
          </cell>
          <cell r="R991">
            <v>0.12546341463414645</v>
          </cell>
          <cell r="S991">
            <v>0.19999999999999973</v>
          </cell>
          <cell r="T991">
            <v>0.25071428571428611</v>
          </cell>
          <cell r="U991">
            <v>0.24054411764705885</v>
          </cell>
          <cell r="V991">
            <v>0.22015384615384614</v>
          </cell>
        </row>
        <row r="992">
          <cell r="B992" t="str">
            <v>% of sales</v>
          </cell>
          <cell r="I992">
            <v>1.0350382300343872E-3</v>
          </cell>
          <cell r="J992">
            <v>9.0096401464334532E-3</v>
          </cell>
          <cell r="K992">
            <v>8.641303279579576E-3</v>
          </cell>
          <cell r="L992">
            <v>1.2086827871563871E-2</v>
          </cell>
          <cell r="M992">
            <v>1.3542251476414706E-2</v>
          </cell>
          <cell r="N992">
            <v>1.7067467392561382E-2</v>
          </cell>
          <cell r="O992">
            <v>2.0400524650748941E-2</v>
          </cell>
          <cell r="P992">
            <v>2.1987217733333755E-2</v>
          </cell>
          <cell r="Q992">
            <v>2.2221793913387255E-2</v>
          </cell>
          <cell r="R992">
            <v>2.185834211340754E-2</v>
          </cell>
          <cell r="S992">
            <v>2.4300153199302826E-2</v>
          </cell>
          <cell r="T992">
            <v>2.6512763929402414E-2</v>
          </cell>
          <cell r="U992">
            <v>2.9081233528302157E-2</v>
          </cell>
          <cell r="V992">
            <v>3.0529692072742986E-2</v>
          </cell>
        </row>
        <row r="993">
          <cell r="B993" t="str">
            <v>PED</v>
          </cell>
          <cell r="G993">
            <v>350.26299999999998</v>
          </cell>
          <cell r="H993">
            <v>362.964</v>
          </cell>
          <cell r="I993">
            <v>411.31100000000004</v>
          </cell>
          <cell r="J993">
            <v>591.35899999999992</v>
          </cell>
          <cell r="K993">
            <v>651.15800000000002</v>
          </cell>
          <cell r="L993">
            <v>372.69599999999997</v>
          </cell>
          <cell r="M993">
            <v>510.43400000000003</v>
          </cell>
          <cell r="N993">
            <v>713.32399999999996</v>
          </cell>
          <cell r="O993">
            <v>562.49299999999994</v>
          </cell>
          <cell r="P993">
            <v>1000.1010000000001</v>
          </cell>
          <cell r="Q993">
            <v>1320.7957666666666</v>
          </cell>
          <cell r="R993">
            <v>1924.537819733333</v>
          </cell>
          <cell r="S993">
            <v>2342.2193836800006</v>
          </cell>
          <cell r="T993">
            <v>2482.7525467008008</v>
          </cell>
          <cell r="U993">
            <v>2855.1654287059209</v>
          </cell>
          <cell r="V993">
            <v>3369.0952058729863</v>
          </cell>
          <cell r="AO993">
            <v>0.12883007325329121</v>
          </cell>
        </row>
        <row r="994">
          <cell r="B994" t="str">
            <v>Growth</v>
          </cell>
          <cell r="K994">
            <v>0.10112131547841519</v>
          </cell>
          <cell r="L994">
            <v>-0.4276412176461013</v>
          </cell>
          <cell r="M994">
            <v>0.36957198360057553</v>
          </cell>
          <cell r="N994">
            <v>0.39748527723466687</v>
          </cell>
          <cell r="O994">
            <v>-0.2114480937133757</v>
          </cell>
          <cell r="P994">
            <v>0.77797945929993828</v>
          </cell>
          <cell r="Q994">
            <v>0.32066237976631018</v>
          </cell>
          <cell r="R994">
            <v>0.45710477600208321</v>
          </cell>
          <cell r="S994">
            <v>0.21702954323056245</v>
          </cell>
          <cell r="T994">
            <v>6.0000000000000053E-2</v>
          </cell>
          <cell r="U994">
            <v>0.14999999999999991</v>
          </cell>
          <cell r="V994">
            <v>0.17999999999999994</v>
          </cell>
        </row>
        <row r="995">
          <cell r="B995" t="str">
            <v>% of sales</v>
          </cell>
          <cell r="J995">
            <v>5.217682163245365E-2</v>
          </cell>
          <cell r="K995">
            <v>4.35339782821502E-2</v>
          </cell>
          <cell r="L995">
            <v>1.7826043119303091E-2</v>
          </cell>
          <cell r="M995">
            <v>1.7056514955886417E-2</v>
          </cell>
          <cell r="N995">
            <v>1.877422465955788E-2</v>
          </cell>
          <cell r="O995">
            <v>1.2033418706420697E-2</v>
          </cell>
          <cell r="P995">
            <v>1.5301183866145544E-2</v>
          </cell>
          <cell r="Q995">
            <v>1.4943869869462331E-2</v>
          </cell>
          <cell r="R995">
            <v>1.9030954905931804E-2</v>
          </cell>
          <cell r="S995">
            <v>2.1457160391578672E-2</v>
          </cell>
          <cell r="T995">
            <v>1.9841111407697707E-2</v>
          </cell>
          <cell r="U995">
            <v>2.0174809439509792E-2</v>
          </cell>
          <cell r="V995">
            <v>2.0482664688382512E-2</v>
          </cell>
        </row>
        <row r="996">
          <cell r="B996" t="str">
            <v>Total Revenues</v>
          </cell>
          <cell r="G996">
            <v>7580.9520000000002</v>
          </cell>
          <cell r="H996">
            <v>7711.0059999999994</v>
          </cell>
          <cell r="I996">
            <v>9355.2100000000009</v>
          </cell>
          <cell r="J996">
            <v>11333.749</v>
          </cell>
          <cell r="K996">
            <v>14957.466</v>
          </cell>
          <cell r="L996">
            <v>20907.387999999999</v>
          </cell>
          <cell r="M996">
            <v>29926.043000000001</v>
          </cell>
          <cell r="N996">
            <v>37994.858</v>
          </cell>
          <cell r="O996">
            <v>46744.239000000001</v>
          </cell>
          <cell r="P996">
            <v>65361.021000000001</v>
          </cell>
          <cell r="Q996">
            <v>88383.783999999985</v>
          </cell>
          <cell r="R996">
            <v>101126.708</v>
          </cell>
          <cell r="S996">
            <v>109157.93800000001</v>
          </cell>
          <cell r="T996">
            <v>125131.72753707605</v>
          </cell>
          <cell r="U996">
            <v>141521.30840524539</v>
          </cell>
          <cell r="V996">
            <v>164485.20039406256</v>
          </cell>
        </row>
        <row r="997">
          <cell r="B997" t="str">
            <v>No. of Titan Eye+ Stores</v>
          </cell>
          <cell r="L997">
            <v>2</v>
          </cell>
          <cell r="M997">
            <v>11</v>
          </cell>
          <cell r="N997">
            <v>70</v>
          </cell>
          <cell r="O997">
            <v>82</v>
          </cell>
          <cell r="P997">
            <v>150</v>
          </cell>
          <cell r="Q997">
            <v>200</v>
          </cell>
        </row>
        <row r="998">
          <cell r="B998" t="str">
            <v>Implied EBIT margins</v>
          </cell>
          <cell r="J998" t="str">
            <v>F2005</v>
          </cell>
          <cell r="K998" t="str">
            <v>F2006</v>
          </cell>
          <cell r="L998" t="str">
            <v>F2007</v>
          </cell>
          <cell r="M998" t="str">
            <v>F2008</v>
          </cell>
          <cell r="N998" t="str">
            <v>F2009</v>
          </cell>
          <cell r="O998" t="str">
            <v>F2010</v>
          </cell>
          <cell r="P998" t="str">
            <v>F2011</v>
          </cell>
          <cell r="Q998" t="str">
            <v>F2012e</v>
          </cell>
          <cell r="R998" t="str">
            <v>F2013</v>
          </cell>
          <cell r="S998" t="str">
            <v>F2014</v>
          </cell>
          <cell r="T998" t="str">
            <v>F2015e</v>
          </cell>
          <cell r="U998" t="str">
            <v>F2016e</v>
          </cell>
          <cell r="V998" t="str">
            <v>F2016e</v>
          </cell>
        </row>
        <row r="999">
          <cell r="B999" t="str">
            <v xml:space="preserve">Watches </v>
          </cell>
          <cell r="G999">
            <v>515.20000000000005</v>
          </cell>
          <cell r="H999">
            <v>378.8</v>
          </cell>
          <cell r="I999">
            <v>555.5</v>
          </cell>
          <cell r="J999">
            <v>848.6</v>
          </cell>
          <cell r="K999">
            <v>1040.6000000000001</v>
          </cell>
          <cell r="L999">
            <v>1118.6000000000001</v>
          </cell>
          <cell r="M999">
            <v>1292.3999999999999</v>
          </cell>
          <cell r="N999">
            <v>1378.6000000000001</v>
          </cell>
          <cell r="O999">
            <v>1447.3000000000002</v>
          </cell>
          <cell r="P999">
            <v>1917.191</v>
          </cell>
          <cell r="Q999">
            <v>2167.6589999999997</v>
          </cell>
          <cell r="R999">
            <v>2018.53</v>
          </cell>
          <cell r="S999">
            <v>1889.2</v>
          </cell>
          <cell r="T999">
            <v>2066.8876654400001</v>
          </cell>
          <cell r="U999">
            <v>2402.2694375680007</v>
          </cell>
          <cell r="V999">
            <v>2863.068393319681</v>
          </cell>
          <cell r="AO999">
            <v>0.14864174361493832</v>
          </cell>
          <cell r="BI999">
            <v>0.28616273773739698</v>
          </cell>
          <cell r="BJ999">
            <v>1689.3891000000001</v>
          </cell>
        </row>
        <row r="1000">
          <cell r="B1000" t="str">
            <v>Margin</v>
          </cell>
          <cell r="G1000">
            <v>0.1127056352817641</v>
          </cell>
          <cell r="H1000">
            <v>9.6902100227673899E-2</v>
          </cell>
          <cell r="I1000">
            <v>0.11828712576125379</v>
          </cell>
          <cell r="J1000">
            <v>0.15934654023096423</v>
          </cell>
          <cell r="K1000">
            <v>0.16566634295448396</v>
          </cell>
          <cell r="L1000">
            <v>0.15159235668789811</v>
          </cell>
          <cell r="M1000">
            <v>0.14755445951500204</v>
          </cell>
          <cell r="N1000">
            <v>0.15200061744048865</v>
          </cell>
          <cell r="O1000">
            <v>0.14115317845787742</v>
          </cell>
          <cell r="P1000">
            <v>0.15153847607001628</v>
          </cell>
          <cell r="Q1000">
            <v>0.14260191144251824</v>
          </cell>
          <cell r="R1000">
            <v>0.12110159597952276</v>
          </cell>
          <cell r="S1000">
            <v>0.10560717529538928</v>
          </cell>
          <cell r="T1000">
            <v>0.10599999999999998</v>
          </cell>
          <cell r="U1000">
            <v>0.11</v>
          </cell>
          <cell r="V1000">
            <v>0.115</v>
          </cell>
        </row>
        <row r="1001">
          <cell r="B1001" t="str">
            <v>Jewellery - Tanishq</v>
          </cell>
          <cell r="G1001">
            <v>128.6</v>
          </cell>
          <cell r="H1001">
            <v>138.19999999999999</v>
          </cell>
          <cell r="I1001">
            <v>209.79999999999998</v>
          </cell>
          <cell r="J1001">
            <v>263.5</v>
          </cell>
          <cell r="K1001">
            <v>472.30000000000007</v>
          </cell>
          <cell r="L1001">
            <v>899.80000000000007</v>
          </cell>
          <cell r="M1001">
            <v>986.20100000000014</v>
          </cell>
          <cell r="N1001">
            <v>1924.9</v>
          </cell>
          <cell r="O1001">
            <v>2475.4299999999998</v>
          </cell>
          <cell r="P1001">
            <v>4725.05</v>
          </cell>
          <cell r="Q1001">
            <v>6848.4959931034482</v>
          </cell>
          <cell r="R1001">
            <v>8797.675915862068</v>
          </cell>
          <cell r="S1001">
            <v>8429.1513645517243</v>
          </cell>
          <cell r="T1001">
            <v>9653.3551911980667</v>
          </cell>
          <cell r="U1001">
            <v>11301.367776441755</v>
          </cell>
          <cell r="V1001">
            <v>13488.984008889758</v>
          </cell>
          <cell r="Y1001">
            <v>8908.4519999999993</v>
          </cell>
          <cell r="AO1001">
            <v>0.16967478837211236</v>
          </cell>
          <cell r="BI1001">
            <v>2546.8000000000002</v>
          </cell>
          <cell r="BJ1001">
            <v>4312.1259999999993</v>
          </cell>
        </row>
        <row r="1002">
          <cell r="B1002" t="str">
            <v>Margin</v>
          </cell>
          <cell r="G1002">
            <v>4.8355153941227053E-2</v>
          </cell>
          <cell r="H1002">
            <v>4.0186778375442211E-2</v>
          </cell>
          <cell r="I1002">
            <v>4.9504296349990172E-2</v>
          </cell>
          <cell r="J1002">
            <v>4.9578749964485809E-2</v>
          </cell>
          <cell r="K1002">
            <v>5.9816944697885809E-2</v>
          </cell>
          <cell r="L1002">
            <v>7.5278248417885149E-2</v>
          </cell>
          <cell r="M1002">
            <v>5.4033842508548459E-2</v>
          </cell>
          <cell r="N1002">
            <v>8.1345175101521949E-2</v>
          </cell>
          <cell r="O1002">
            <v>8.1922473500532264E-2</v>
          </cell>
          <cell r="P1002">
            <v>0.10491135361968094</v>
          </cell>
          <cell r="Q1002">
            <v>0.10777324191882583</v>
          </cell>
          <cell r="R1002">
            <v>0.11763984202787946</v>
          </cell>
          <cell r="S1002">
            <v>0.10410511546307105</v>
          </cell>
          <cell r="T1002">
            <v>0.10299999999999999</v>
          </cell>
          <cell r="U1002">
            <v>0.107</v>
          </cell>
          <cell r="V1002">
            <v>0.109</v>
          </cell>
          <cell r="Y1002">
            <v>0.842878581401732</v>
          </cell>
          <cell r="BJ1002">
            <v>8.5775387241085035E-2</v>
          </cell>
        </row>
        <row r="1003">
          <cell r="B1003" t="str">
            <v>Gold Plus</v>
          </cell>
          <cell r="L1003">
            <v>-19</v>
          </cell>
          <cell r="M1003">
            <v>0</v>
          </cell>
          <cell r="N1003">
            <v>39</v>
          </cell>
          <cell r="O1003">
            <v>71.36999999999999</v>
          </cell>
          <cell r="P1003">
            <v>104.676</v>
          </cell>
          <cell r="Q1003">
            <v>127.05500689655173</v>
          </cell>
          <cell r="R1003">
            <v>110.77608413793105</v>
          </cell>
          <cell r="S1003">
            <v>106.13063544827588</v>
          </cell>
          <cell r="T1003">
            <v>122.21103475862071</v>
          </cell>
          <cell r="U1003">
            <v>141.82912191724142</v>
          </cell>
          <cell r="V1003">
            <v>148.92057801310349</v>
          </cell>
          <cell r="AO1003">
            <v>0.11953579247450685</v>
          </cell>
        </row>
        <row r="1004">
          <cell r="B1004" t="str">
            <v>Margin</v>
          </cell>
          <cell r="M1004">
            <v>0</v>
          </cell>
          <cell r="N1004">
            <v>0.01</v>
          </cell>
          <cell r="O1004">
            <v>1.4999999999999998E-2</v>
          </cell>
          <cell r="P1004">
            <v>0.02</v>
          </cell>
          <cell r="Q1004">
            <v>0.02</v>
          </cell>
          <cell r="R1004">
            <v>0.02</v>
          </cell>
          <cell r="S1004">
            <v>0.02</v>
          </cell>
          <cell r="T1004">
            <v>0.02</v>
          </cell>
          <cell r="U1004">
            <v>0.02</v>
          </cell>
          <cell r="V1004">
            <v>0.02</v>
          </cell>
        </row>
        <row r="1005">
          <cell r="B1005" t="str">
            <v>Eyewear</v>
          </cell>
          <cell r="E1005">
            <v>2000</v>
          </cell>
          <cell r="F1005">
            <v>2001</v>
          </cell>
          <cell r="G1005">
            <v>2002</v>
          </cell>
          <cell r="H1005">
            <v>2003</v>
          </cell>
          <cell r="I1005">
            <v>2004</v>
          </cell>
          <cell r="J1005">
            <v>2005</v>
          </cell>
          <cell r="M1005">
            <v>-12.15798</v>
          </cell>
          <cell r="N1005">
            <v>-241.1</v>
          </cell>
          <cell r="O1005">
            <v>-223.89999999999998</v>
          </cell>
          <cell r="P1005">
            <v>-133.42694999999998</v>
          </cell>
          <cell r="Q1005">
            <v>-110.88978833333334</v>
          </cell>
          <cell r="R1005">
            <v>-127.53089098666666</v>
          </cell>
          <cell r="S1005">
            <v>-79.186969184000048</v>
          </cell>
          <cell r="T1005">
            <v>-33.175879522688007</v>
          </cell>
          <cell r="U1005">
            <v>41.156142189638125</v>
          </cell>
          <cell r="V1005">
            <v>100.43365037108306</v>
          </cell>
          <cell r="AO1005">
            <v>-2.0824516554386054</v>
          </cell>
          <cell r="BI1005">
            <v>-390.4</v>
          </cell>
          <cell r="BJ1005">
            <v>-171.00808335365855</v>
          </cell>
        </row>
        <row r="1006">
          <cell r="B1006" t="str">
            <v>Margin</v>
          </cell>
          <cell r="E1006">
            <v>8600.56</v>
          </cell>
          <cell r="F1006">
            <v>10955.67</v>
          </cell>
          <cell r="G1006">
            <v>14027.97</v>
          </cell>
          <cell r="H1006">
            <v>19397.5</v>
          </cell>
          <cell r="I1006">
            <v>30613.51</v>
          </cell>
          <cell r="J1006">
            <v>42998.26</v>
          </cell>
          <cell r="M1006">
            <v>-0.03</v>
          </cell>
          <cell r="N1006">
            <v>-0.37179479271399402</v>
          </cell>
          <cell r="O1006">
            <v>-0.23479273956671876</v>
          </cell>
          <cell r="P1006">
            <v>-9.2844130604053818E-2</v>
          </cell>
          <cell r="Q1006">
            <v>-5.6459866601578812E-2</v>
          </cell>
          <cell r="R1006">
            <v>-5.7694219844684931E-2</v>
          </cell>
          <cell r="S1006">
            <v>-2.98530965948062E-2</v>
          </cell>
          <cell r="T1006">
            <v>-0.01</v>
          </cell>
          <cell r="U1006">
            <v>0.01</v>
          </cell>
          <cell r="V1006">
            <v>0.02</v>
          </cell>
        </row>
        <row r="1007">
          <cell r="B1007" t="str">
            <v>PED</v>
          </cell>
          <cell r="F1007">
            <v>0.27383216906806074</v>
          </cell>
          <cell r="G1007">
            <v>0.28043013343775414</v>
          </cell>
          <cell r="H1007">
            <v>0.38277313110877764</v>
          </cell>
          <cell r="I1007">
            <v>0.57821935816471193</v>
          </cell>
          <cell r="J1007">
            <v>0.40455178122338808</v>
          </cell>
          <cell r="M1007">
            <v>5.1043400000000005</v>
          </cell>
          <cell r="N1007">
            <v>0</v>
          </cell>
          <cell r="O1007">
            <v>-165</v>
          </cell>
          <cell r="P1007">
            <v>-50.005050000000011</v>
          </cell>
          <cell r="Q1007">
            <v>66.039788333333334</v>
          </cell>
          <cell r="R1007">
            <v>96.22689098666666</v>
          </cell>
          <cell r="S1007">
            <v>117.11096918400004</v>
          </cell>
          <cell r="T1007">
            <v>124.13762733504005</v>
          </cell>
          <cell r="U1007">
            <v>142.75827143529605</v>
          </cell>
          <cell r="V1007">
            <v>168.45476029364931</v>
          </cell>
          <cell r="AO1007">
            <v>0.12883007325329121</v>
          </cell>
        </row>
        <row r="1008">
          <cell r="B1008" t="str">
            <v>Margin</v>
          </cell>
          <cell r="E1008">
            <v>33.47</v>
          </cell>
          <cell r="F1008">
            <v>35.880000000000003</v>
          </cell>
          <cell r="G1008">
            <v>38.83</v>
          </cell>
          <cell r="H1008">
            <v>41.78</v>
          </cell>
          <cell r="I1008">
            <v>47.23</v>
          </cell>
          <cell r="J1008">
            <v>52.32</v>
          </cell>
          <cell r="M1008">
            <v>0.01</v>
          </cell>
          <cell r="N1008">
            <v>0</v>
          </cell>
          <cell r="O1008">
            <v>-0.29333698374913114</v>
          </cell>
          <cell r="P1008">
            <v>-0.05</v>
          </cell>
          <cell r="Q1008">
            <v>0.05</v>
          </cell>
          <cell r="R1008">
            <v>0.05</v>
          </cell>
          <cell r="S1008">
            <v>0.05</v>
          </cell>
          <cell r="T1008">
            <v>0.05</v>
          </cell>
          <cell r="U1008">
            <v>0.05</v>
          </cell>
          <cell r="V1008">
            <v>0.05</v>
          </cell>
        </row>
        <row r="1009">
          <cell r="B1009" t="str">
            <v>unallocated</v>
          </cell>
          <cell r="F1009">
            <v>7.2004780400358737E-2</v>
          </cell>
          <cell r="G1009">
            <v>8.2218506131549463E-2</v>
          </cell>
          <cell r="H1009">
            <v>7.5972186453773016E-2</v>
          </cell>
          <cell r="I1009">
            <v>0.13044518908568681</v>
          </cell>
          <cell r="J1009">
            <v>0.10777048486131702</v>
          </cell>
          <cell r="O1009">
            <v>-137.80000000000001</v>
          </cell>
          <cell r="P1009">
            <v>99.399999999999977</v>
          </cell>
          <cell r="Q1009">
            <v>-276.81799999999998</v>
          </cell>
          <cell r="R1009">
            <v>-326.59699999999998</v>
          </cell>
          <cell r="S1009">
            <v>567.98199999999997</v>
          </cell>
          <cell r="T1009">
            <v>101.88549999999998</v>
          </cell>
          <cell r="U1009">
            <v>-175.32783000000012</v>
          </cell>
          <cell r="V1009">
            <v>-143.4397190000002</v>
          </cell>
        </row>
        <row r="1010">
          <cell r="B1010" t="str">
            <v xml:space="preserve">Segment EBIT </v>
          </cell>
          <cell r="G1010">
            <v>643.80000000000007</v>
          </cell>
          <cell r="H1010">
            <v>517</v>
          </cell>
          <cell r="I1010">
            <v>765.3</v>
          </cell>
          <cell r="J1010">
            <v>1112.0999999999999</v>
          </cell>
          <cell r="K1010">
            <v>1512.9</v>
          </cell>
          <cell r="L1010">
            <v>1999.4</v>
          </cell>
          <cell r="M1010">
            <v>2271.54736</v>
          </cell>
          <cell r="N1010">
            <v>3101.4</v>
          </cell>
          <cell r="O1010">
            <v>3467.3999999999996</v>
          </cell>
          <cell r="P1010">
            <v>6662.8850000000002</v>
          </cell>
          <cell r="Q1010">
            <v>8821.5419999999995</v>
          </cell>
          <cell r="R1010">
            <v>10569.081</v>
          </cell>
          <cell r="S1010">
            <v>11030.388000000001</v>
          </cell>
          <cell r="T1010">
            <v>12035.301139209038</v>
          </cell>
          <cell r="U1010">
            <v>13854.05291955193</v>
          </cell>
          <cell r="V1010">
            <v>16626.421671887278</v>
          </cell>
        </row>
        <row r="1011">
          <cell r="B1011" t="str">
            <v>Margin</v>
          </cell>
          <cell r="E1011">
            <v>367433.51</v>
          </cell>
          <cell r="F1011">
            <v>456070.11</v>
          </cell>
          <cell r="G1011">
            <v>8.4923371101676942E-2</v>
          </cell>
          <cell r="H1011">
            <v>6.7047023436371339E-2</v>
          </cell>
          <cell r="I1011">
            <v>8.1804684234773981E-2</v>
          </cell>
          <cell r="J1011">
            <v>9.8122871787614141E-2</v>
          </cell>
          <cell r="K1011">
            <v>0.10114681189982314</v>
          </cell>
          <cell r="L1011">
            <v>9.5631266803868575E-2</v>
          </cell>
          <cell r="M1011">
            <v>7.5905369781096688E-2</v>
          </cell>
          <cell r="N1011">
            <v>8.1626834873287327E-2</v>
          </cell>
          <cell r="O1011">
            <v>7.417812492358683E-2</v>
          </cell>
          <cell r="P1011">
            <v>0.10193973255099549</v>
          </cell>
          <cell r="Q1011">
            <v>9.9809508042787584E-2</v>
          </cell>
          <cell r="R1011">
            <v>0.10451325084170643</v>
          </cell>
          <cell r="S1011">
            <v>0.10104980180186254</v>
          </cell>
          <cell r="T1011">
            <v>9.6181051569379353E-2</v>
          </cell>
          <cell r="U1011">
            <v>9.7893759432190489E-2</v>
          </cell>
          <cell r="V1011">
            <v>0.10108156619595451</v>
          </cell>
        </row>
        <row r="1012">
          <cell r="F1012">
            <v>0.24123167209218344</v>
          </cell>
          <cell r="G1012">
            <v>-6.7982157392423748E-2</v>
          </cell>
          <cell r="H1012">
            <v>0.15695958185077763</v>
          </cell>
          <cell r="I1012">
            <v>0.2516211501002128</v>
          </cell>
          <cell r="J1012">
            <v>0.25606949677067647</v>
          </cell>
          <cell r="O1012">
            <v>0.54699999999759541</v>
          </cell>
          <cell r="P1012">
            <v>327.70299999999384</v>
          </cell>
          <cell r="Q1012">
            <v>-1.6000000009626092E-2</v>
          </cell>
          <cell r="R1012">
            <v>1.1999999990507604E-2</v>
          </cell>
          <cell r="S1012">
            <v>1.0000000020227162E-3</v>
          </cell>
          <cell r="T1012">
            <v>12.271059479018504</v>
          </cell>
          <cell r="U1012">
            <v>2.9563968021289497</v>
          </cell>
          <cell r="V1012">
            <v>-13.562175169608508</v>
          </cell>
        </row>
        <row r="1014">
          <cell r="B1014" t="str">
            <v>Non Grocery Retailers Estimates</v>
          </cell>
        </row>
        <row r="1015">
          <cell r="B1015" t="str">
            <v>Value Sales</v>
          </cell>
          <cell r="J1015">
            <v>812527.3</v>
          </cell>
          <cell r="K1015">
            <v>891814.8</v>
          </cell>
          <cell r="L1015">
            <v>984950.5</v>
          </cell>
          <cell r="M1015">
            <v>1095955.1000000001</v>
          </cell>
          <cell r="N1015">
            <v>1207886.3</v>
          </cell>
          <cell r="O1015">
            <v>1305606.8999999999</v>
          </cell>
          <cell r="P1015">
            <v>1305606.8999999999</v>
          </cell>
          <cell r="Q1015">
            <v>1305606.8999999999</v>
          </cell>
        </row>
        <row r="1016">
          <cell r="B1016" t="str">
            <v>Assumptions</v>
          </cell>
          <cell r="K1016">
            <v>9.7581336651703987E-2</v>
          </cell>
          <cell r="L1016">
            <v>0.10443390264436059</v>
          </cell>
          <cell r="M1016">
            <v>0.11270068901939756</v>
          </cell>
          <cell r="N1016">
            <v>0.10213119132344017</v>
          </cell>
          <cell r="O1016">
            <v>8.0902151137900891E-2</v>
          </cell>
          <cell r="P1016">
            <v>0</v>
          </cell>
          <cell r="Q1016">
            <v>0</v>
          </cell>
        </row>
        <row r="1017">
          <cell r="B1017" t="str">
            <v>Tanishq</v>
          </cell>
        </row>
        <row r="1018">
          <cell r="B1018" t="str">
            <v>No. of Tanishq Stores</v>
          </cell>
          <cell r="J1018">
            <v>3.0000000000000001E-3</v>
          </cell>
          <cell r="L1018">
            <v>88</v>
          </cell>
          <cell r="M1018">
            <v>106</v>
          </cell>
          <cell r="N1018">
            <v>113</v>
          </cell>
          <cell r="O1018">
            <v>116</v>
          </cell>
        </row>
        <row r="1019">
          <cell r="B1019" t="str">
            <v>Sales per store</v>
          </cell>
          <cell r="J1019">
            <v>8.0000000000000002E-3</v>
          </cell>
          <cell r="L1019">
            <v>117.24548863636363</v>
          </cell>
          <cell r="M1019">
            <v>161.51335849056605</v>
          </cell>
          <cell r="N1019">
            <v>200.44525663716811</v>
          </cell>
          <cell r="O1019">
            <v>255.28137068965518</v>
          </cell>
        </row>
        <row r="1020">
          <cell r="B1020" t="str">
            <v>Implied EBIT Margin</v>
          </cell>
          <cell r="L1020">
            <v>7.5278248417885149E-2</v>
          </cell>
          <cell r="M1020">
            <v>5.4033842508548459E-2</v>
          </cell>
          <cell r="N1020">
            <v>8.1345175101521949E-2</v>
          </cell>
          <cell r="O1020">
            <v>8.1922473500532264E-2</v>
          </cell>
        </row>
        <row r="1021">
          <cell r="B1021" t="str">
            <v>Gold Plus</v>
          </cell>
          <cell r="J1021">
            <v>771880</v>
          </cell>
          <cell r="K1021">
            <v>872901</v>
          </cell>
          <cell r="L1021">
            <v>973185</v>
          </cell>
          <cell r="M1021">
            <v>1069101</v>
          </cell>
          <cell r="N1021">
            <v>1165156</v>
          </cell>
          <cell r="O1021">
            <v>1259606</v>
          </cell>
          <cell r="P1021">
            <v>1259606</v>
          </cell>
          <cell r="Q1021">
            <v>1259606</v>
          </cell>
        </row>
        <row r="1022">
          <cell r="B1022" t="str">
            <v>No. of Gold Plus Stores</v>
          </cell>
          <cell r="K1022">
            <v>0.13087656112349078</v>
          </cell>
          <cell r="L1022">
            <v>10</v>
          </cell>
          <cell r="M1022">
            <v>20</v>
          </cell>
          <cell r="N1022">
            <v>30</v>
          </cell>
          <cell r="O1022">
            <v>29</v>
          </cell>
          <cell r="P1022">
            <v>0</v>
          </cell>
          <cell r="Q1022">
            <v>0</v>
          </cell>
        </row>
        <row r="1023">
          <cell r="B1023" t="str">
            <v>Sales per store</v>
          </cell>
          <cell r="J1023">
            <v>1E-3</v>
          </cell>
          <cell r="M1023">
            <v>100</v>
          </cell>
          <cell r="N1023">
            <v>130</v>
          </cell>
          <cell r="O1023">
            <v>164.06896551724137</v>
          </cell>
        </row>
        <row r="1024">
          <cell r="B1024" t="str">
            <v>Implied EBIT Margin</v>
          </cell>
          <cell r="L1024">
            <v>0</v>
          </cell>
          <cell r="M1024">
            <v>0</v>
          </cell>
          <cell r="N1024">
            <v>0.01</v>
          </cell>
          <cell r="O1024">
            <v>1.4999999999999998E-2</v>
          </cell>
        </row>
        <row r="1025">
          <cell r="B1025" t="str">
            <v>Eyewear</v>
          </cell>
          <cell r="J1025">
            <v>26.813400000000001</v>
          </cell>
          <cell r="K1025">
            <v>30.541</v>
          </cell>
          <cell r="L1025">
            <v>34.909999999999997</v>
          </cell>
          <cell r="M1025">
            <v>38.786200000000001</v>
          </cell>
          <cell r="N1025">
            <v>43.152500000000003</v>
          </cell>
          <cell r="O1025">
            <v>47.252699999999997</v>
          </cell>
          <cell r="P1025">
            <v>47.252699999999997</v>
          </cell>
          <cell r="Q1025">
            <v>47.252699999999997</v>
          </cell>
        </row>
        <row r="1026">
          <cell r="B1026" t="str">
            <v>No. of Titan Eye+ Stores</v>
          </cell>
          <cell r="J1026">
            <v>288.6170355751878</v>
          </cell>
          <cell r="K1026">
            <v>328.74058804559701</v>
          </cell>
          <cell r="L1026">
            <v>2</v>
          </cell>
          <cell r="M1026">
            <v>11</v>
          </cell>
          <cell r="N1026">
            <v>70</v>
          </cell>
          <cell r="O1026">
            <v>82</v>
          </cell>
          <cell r="P1026">
            <v>508.62382976137587</v>
          </cell>
          <cell r="Q1026">
            <v>508.62382976137587</v>
          </cell>
        </row>
        <row r="1027">
          <cell r="B1027" t="str">
            <v>Implied EBIT Margin</v>
          </cell>
          <cell r="J1027">
            <v>2E-3</v>
          </cell>
          <cell r="M1027">
            <v>-0.03</v>
          </cell>
          <cell r="N1027">
            <v>-0.37179479271399402</v>
          </cell>
          <cell r="O1027">
            <v>-0.23479273956671876</v>
          </cell>
        </row>
        <row r="1033">
          <cell r="B1033" t="str">
            <v>Indian Market Data</v>
          </cell>
        </row>
        <row r="1034">
          <cell r="B1034" t="str">
            <v>Watches</v>
          </cell>
          <cell r="E1034">
            <v>2000</v>
          </cell>
          <cell r="F1034">
            <v>2001</v>
          </cell>
          <cell r="G1034">
            <v>2002</v>
          </cell>
          <cell r="H1034">
            <v>2003</v>
          </cell>
          <cell r="I1034">
            <v>2004</v>
          </cell>
          <cell r="J1034">
            <v>2005</v>
          </cell>
        </row>
        <row r="1035">
          <cell r="B1035" t="str">
            <v>India - Retail Value Rs mn</v>
          </cell>
          <cell r="E1035">
            <v>8600.56</v>
          </cell>
          <cell r="F1035">
            <v>10955.67</v>
          </cell>
          <cell r="G1035">
            <v>14027.97</v>
          </cell>
          <cell r="H1035">
            <v>19397.5</v>
          </cell>
          <cell r="I1035">
            <v>30613.51</v>
          </cell>
          <cell r="J1035">
            <v>42998.26</v>
          </cell>
        </row>
        <row r="1036">
          <cell r="B1036" t="str">
            <v>Other businesses</v>
          </cell>
          <cell r="F1036">
            <v>0.27383216906806074</v>
          </cell>
          <cell r="G1036">
            <v>0.28043013343775414</v>
          </cell>
          <cell r="H1036">
            <v>0.38277313110877764</v>
          </cell>
          <cell r="I1036">
            <v>0.57821935816471193</v>
          </cell>
          <cell r="J1036">
            <v>0.40455178122338808</v>
          </cell>
        </row>
        <row r="1037">
          <cell r="B1037" t="str">
            <v>India - Retail Volume - mn units</v>
          </cell>
          <cell r="E1037">
            <v>33.47</v>
          </cell>
          <cell r="F1037">
            <v>35.880000000000003</v>
          </cell>
          <cell r="G1037">
            <v>38.83</v>
          </cell>
          <cell r="H1037">
            <v>41.78</v>
          </cell>
          <cell r="I1037">
            <v>47.23</v>
          </cell>
          <cell r="J1037">
            <v>52.32</v>
          </cell>
          <cell r="K1037">
            <v>112.24300000000001</v>
          </cell>
          <cell r="L1037">
            <v>66.605000000000004</v>
          </cell>
          <cell r="M1037">
            <v>131.33099999999999</v>
          </cell>
          <cell r="N1037">
            <v>41.384</v>
          </cell>
          <cell r="O1037">
            <v>20.225999999999999</v>
          </cell>
          <cell r="P1037">
            <v>24.8</v>
          </cell>
          <cell r="Q1037">
            <v>0</v>
          </cell>
        </row>
        <row r="1038">
          <cell r="B1038" t="str">
            <v>PED and others</v>
          </cell>
          <cell r="F1038">
            <v>7.2004780400358737E-2</v>
          </cell>
          <cell r="G1038">
            <v>8.2218506131549463E-2</v>
          </cell>
          <cell r="H1038">
            <v>7.5972186453773016E-2</v>
          </cell>
          <cell r="I1038">
            <v>0.13044518908568681</v>
          </cell>
          <cell r="J1038">
            <v>0.10777048486131702</v>
          </cell>
          <cell r="K1038">
            <v>62.042000000000002</v>
          </cell>
          <cell r="L1038">
            <v>131.626</v>
          </cell>
          <cell r="M1038">
            <v>202.56100000000001</v>
          </cell>
          <cell r="N1038">
            <v>428</v>
          </cell>
          <cell r="O1038">
            <v>259.25400000000002</v>
          </cell>
          <cell r="P1038">
            <v>414.12200000000001</v>
          </cell>
          <cell r="Q1038">
            <v>559.06470000000002</v>
          </cell>
        </row>
        <row r="1039">
          <cell r="B1039" t="str">
            <v>Titan Eye</v>
          </cell>
          <cell r="J1039">
            <v>102.113</v>
          </cell>
          <cell r="K1039">
            <v>129.25200000000001</v>
          </cell>
          <cell r="L1039">
            <v>252.70400000000001</v>
          </cell>
          <cell r="M1039">
            <v>405.26600000000002</v>
          </cell>
          <cell r="N1039">
            <v>648.476</v>
          </cell>
          <cell r="O1039">
            <v>953.60699999999997</v>
          </cell>
          <cell r="P1039">
            <v>1437.107</v>
          </cell>
          <cell r="Q1039">
            <v>2112.54729</v>
          </cell>
        </row>
        <row r="1040">
          <cell r="B1040" t="str">
            <v>Real jewellery </v>
          </cell>
          <cell r="E1040">
            <v>367433.51</v>
          </cell>
          <cell r="F1040">
            <v>456070.11</v>
          </cell>
          <cell r="G1040">
            <v>425065.48</v>
          </cell>
          <cell r="H1040">
            <v>491783.58</v>
          </cell>
          <cell r="I1040">
            <v>615526.73</v>
          </cell>
          <cell r="J1040">
            <v>773144.35</v>
          </cell>
          <cell r="L1040">
            <v>950</v>
          </cell>
          <cell r="M1040">
            <v>2000</v>
          </cell>
          <cell r="N1040">
            <v>3900</v>
          </cell>
          <cell r="O1040">
            <v>4758</v>
          </cell>
          <cell r="P1040">
            <v>5233.8</v>
          </cell>
          <cell r="Q1040">
            <v>7444.629310344827</v>
          </cell>
        </row>
        <row r="1041">
          <cell r="F1041">
            <v>0.24123167209218344</v>
          </cell>
          <cell r="G1041">
            <v>-6.7982157392423748E-2</v>
          </cell>
          <cell r="H1041">
            <v>0.15695958185077763</v>
          </cell>
          <cell r="I1041">
            <v>0.2516211501002128</v>
          </cell>
          <cell r="J1041">
            <v>0.25606949677067647</v>
          </cell>
        </row>
        <row r="1043">
          <cell r="B1043" t="str">
            <v>Non Grocery Retailers Estimates</v>
          </cell>
          <cell r="G1043">
            <v>51.144019230769231</v>
          </cell>
          <cell r="H1043">
            <v>59.29210344827586</v>
          </cell>
          <cell r="I1043">
            <v>63.253970149253739</v>
          </cell>
          <cell r="J1043">
            <v>65.477285714285713</v>
          </cell>
          <cell r="K1043">
            <v>79.210975903614468</v>
          </cell>
          <cell r="L1043">
            <v>117.24548863636363</v>
          </cell>
          <cell r="M1043">
            <v>161.51335849056605</v>
          </cell>
          <cell r="N1043">
            <v>200.44525663716811</v>
          </cell>
          <cell r="O1043">
            <v>259.75999122807019</v>
          </cell>
          <cell r="P1043">
            <v>348.75060000000002</v>
          </cell>
          <cell r="Q1043">
            <v>0</v>
          </cell>
        </row>
        <row r="1044">
          <cell r="B1044" t="str">
            <v>Value Sales</v>
          </cell>
          <cell r="G1044">
            <v>2.4615384615384617</v>
          </cell>
          <cell r="H1044">
            <v>2.36551724137931</v>
          </cell>
          <cell r="I1044">
            <v>3.0701492537313433</v>
          </cell>
          <cell r="J1044">
            <v>812527.3</v>
          </cell>
          <cell r="K1044">
            <v>891814.8</v>
          </cell>
          <cell r="L1044">
            <v>984950.5</v>
          </cell>
          <cell r="M1044">
            <v>1095955.1000000001</v>
          </cell>
          <cell r="N1044">
            <v>1207886.3</v>
          </cell>
          <cell r="O1044">
            <v>1305606.8999999999</v>
          </cell>
          <cell r="P1044">
            <v>33.57758333333333</v>
          </cell>
          <cell r="Q1044">
            <v>40.227984762931037</v>
          </cell>
        </row>
        <row r="1045">
          <cell r="B1045" t="str">
            <v>Growth Rate</v>
          </cell>
          <cell r="H1045">
            <v>-3.9008620689655382E-2</v>
          </cell>
          <cell r="I1045">
            <v>0.29787650667943111</v>
          </cell>
          <cell r="J1045">
            <v>0.18700604208625604</v>
          </cell>
          <cell r="K1045">
            <v>9.7581336651703987E-2</v>
          </cell>
          <cell r="L1045">
            <v>0.10443390264436059</v>
          </cell>
          <cell r="M1045">
            <v>0.11270068901939756</v>
          </cell>
          <cell r="N1045">
            <v>0.10213119132344017</v>
          </cell>
          <cell r="O1045">
            <v>8.0902151137900891E-2</v>
          </cell>
          <cell r="P1045">
            <v>0.65786500064966025</v>
          </cell>
          <cell r="Q1045">
            <v>0.19806075272235812</v>
          </cell>
        </row>
        <row r="1046">
          <cell r="B1046" t="str">
            <v>Titan's share in 2005</v>
          </cell>
        </row>
        <row r="1047">
          <cell r="B1047" t="str">
            <v>WOTS</v>
          </cell>
          <cell r="J1047">
            <v>3.0000000000000001E-3</v>
          </cell>
          <cell r="M1047">
            <v>0.02</v>
          </cell>
          <cell r="N1047">
            <v>0</v>
          </cell>
          <cell r="O1047">
            <v>0</v>
          </cell>
          <cell r="P1047">
            <v>0</v>
          </cell>
          <cell r="Q1047">
            <v>0</v>
          </cell>
        </row>
        <row r="1048">
          <cell r="B1048" t="str">
            <v>Tanishq</v>
          </cell>
          <cell r="J1048">
            <v>8.0000000000000002E-3</v>
          </cell>
          <cell r="M1048">
            <v>0.01</v>
          </cell>
          <cell r="N1048">
            <v>0.02</v>
          </cell>
          <cell r="O1048">
            <v>0.03</v>
          </cell>
          <cell r="P1048">
            <v>0.03</v>
          </cell>
          <cell r="Q1048">
            <v>0.03</v>
          </cell>
        </row>
        <row r="1049">
          <cell r="B1049" t="str">
            <v>Titan Eye</v>
          </cell>
          <cell r="M1049">
            <v>-0.02</v>
          </cell>
          <cell r="N1049">
            <v>-0.03</v>
          </cell>
          <cell r="O1049">
            <v>-0.02</v>
          </cell>
          <cell r="P1049">
            <v>0</v>
          </cell>
          <cell r="Q1049">
            <v>0</v>
          </cell>
        </row>
        <row r="1050">
          <cell r="B1050" t="str">
            <v>Outlets</v>
          </cell>
          <cell r="J1050">
            <v>771880</v>
          </cell>
          <cell r="K1050">
            <v>872901</v>
          </cell>
          <cell r="L1050">
            <v>973185</v>
          </cell>
          <cell r="M1050">
            <v>1069101</v>
          </cell>
          <cell r="N1050">
            <v>1165156</v>
          </cell>
          <cell r="O1050">
            <v>1259606</v>
          </cell>
          <cell r="P1050">
            <v>0.02</v>
          </cell>
          <cell r="Q1050">
            <v>0.02</v>
          </cell>
        </row>
        <row r="1051">
          <cell r="B1051" t="str">
            <v>Growth Rate</v>
          </cell>
          <cell r="K1051">
            <v>0.13087656112349078</v>
          </cell>
          <cell r="L1051">
            <v>0.11488588052940707</v>
          </cell>
          <cell r="M1051">
            <v>9.8558855716025295E-2</v>
          </cell>
          <cell r="N1051">
            <v>8.9846515904484336E-2</v>
          </cell>
          <cell r="O1051">
            <v>8.1062106705025005E-2</v>
          </cell>
        </row>
        <row r="1052">
          <cell r="B1052" t="str">
            <v>Titan's share in 2005</v>
          </cell>
          <cell r="J1052">
            <v>1E-3</v>
          </cell>
        </row>
        <row r="1054">
          <cell r="B1054" t="str">
            <v>Selling space (mn sq metres)</v>
          </cell>
          <cell r="J1054">
            <v>26.813400000000001</v>
          </cell>
          <cell r="K1054">
            <v>30.541</v>
          </cell>
          <cell r="L1054">
            <v>34.909999999999997</v>
          </cell>
          <cell r="M1054">
            <v>38.786200000000001</v>
          </cell>
          <cell r="N1054">
            <v>43.152500000000003</v>
          </cell>
          <cell r="O1054">
            <v>47.252699999999997</v>
          </cell>
          <cell r="T1054" t="e">
            <v>#DIV/0!</v>
          </cell>
        </row>
        <row r="1055">
          <cell r="B1055" t="str">
            <v>Selling space (mn sq ft)</v>
          </cell>
          <cell r="J1055">
            <v>288.6170355751878</v>
          </cell>
          <cell r="K1055">
            <v>328.74058804559701</v>
          </cell>
          <cell r="L1055">
            <v>375.76811265746994</v>
          </cell>
          <cell r="M1055">
            <v>417.49118221584541</v>
          </cell>
          <cell r="N1055">
            <v>464.48964426959253</v>
          </cell>
          <cell r="O1055">
            <v>508.62382976137587</v>
          </cell>
        </row>
        <row r="1056">
          <cell r="B1056" t="str">
            <v>Titan's share in 2005</v>
          </cell>
          <cell r="J1056">
            <v>2E-3</v>
          </cell>
        </row>
        <row r="1065">
          <cell r="B1065" t="str">
            <v>Other businesses</v>
          </cell>
        </row>
        <row r="1066">
          <cell r="B1066" t="str">
            <v>Clocks</v>
          </cell>
          <cell r="J1066">
            <v>92.317999999999998</v>
          </cell>
          <cell r="K1066">
            <v>112.24300000000001</v>
          </cell>
          <cell r="L1066">
            <v>66.605000000000004</v>
          </cell>
          <cell r="M1066">
            <v>131.33099999999999</v>
          </cell>
          <cell r="N1066">
            <v>41.384</v>
          </cell>
          <cell r="O1066">
            <v>20.225999999999999</v>
          </cell>
        </row>
        <row r="1067">
          <cell r="B1067" t="str">
            <v>PED and others</v>
          </cell>
          <cell r="J1067">
            <v>61.646000000000001</v>
          </cell>
          <cell r="K1067">
            <v>62.042000000000002</v>
          </cell>
          <cell r="L1067">
            <v>131.626</v>
          </cell>
          <cell r="M1067">
            <v>202.56100000000001</v>
          </cell>
          <cell r="N1067">
            <v>428</v>
          </cell>
          <cell r="O1067">
            <v>259.25400000000002</v>
          </cell>
        </row>
        <row r="1068">
          <cell r="B1068" t="str">
            <v>Titan Eye</v>
          </cell>
          <cell r="J1068">
            <v>102.113</v>
          </cell>
          <cell r="K1068">
            <v>129.25200000000001</v>
          </cell>
          <cell r="L1068">
            <v>252.70400000000001</v>
          </cell>
          <cell r="M1068">
            <v>405.26600000000002</v>
          </cell>
          <cell r="N1068">
            <v>648.476</v>
          </cell>
          <cell r="O1068">
            <v>953.60699999999997</v>
          </cell>
        </row>
        <row r="1069">
          <cell r="B1069" t="str">
            <v>Gold Plus</v>
          </cell>
          <cell r="L1069">
            <v>950</v>
          </cell>
          <cell r="M1069">
            <v>2000</v>
          </cell>
          <cell r="N1069">
            <v>3900</v>
          </cell>
          <cell r="O1069">
            <v>4758</v>
          </cell>
        </row>
        <row r="1072">
          <cell r="B1072" t="str">
            <v>Revenue per store for Tanishq</v>
          </cell>
          <cell r="G1072">
            <v>51.144019230769231</v>
          </cell>
          <cell r="H1072">
            <v>59.29210344827586</v>
          </cell>
          <cell r="I1072">
            <v>63.253970149253739</v>
          </cell>
          <cell r="J1072">
            <v>65.477285714285713</v>
          </cell>
          <cell r="K1072">
            <v>79.210975903614468</v>
          </cell>
          <cell r="L1072">
            <v>117.24548863636363</v>
          </cell>
          <cell r="M1072">
            <v>161.51335849056605</v>
          </cell>
          <cell r="N1072">
            <v>200.44525663716811</v>
          </cell>
          <cell r="O1072">
            <v>255.28137068965518</v>
          </cell>
        </row>
        <row r="1073">
          <cell r="B1073" t="str">
            <v>EBIT per store for Tanishq</v>
          </cell>
          <cell r="G1073">
            <v>2.4615384615384617</v>
          </cell>
          <cell r="H1073">
            <v>2.36551724137931</v>
          </cell>
          <cell r="I1073">
            <v>3.0701492537313433</v>
          </cell>
          <cell r="J1073">
            <v>3.6442857142857141</v>
          </cell>
          <cell r="K1073">
            <v>5.5867469879518081</v>
          </cell>
          <cell r="L1073">
            <v>9.3375000000000004</v>
          </cell>
          <cell r="M1073">
            <v>8.3160471698113216</v>
          </cell>
          <cell r="N1073">
            <v>15.391150442477876</v>
          </cell>
          <cell r="O1073">
            <v>19.904310344827582</v>
          </cell>
        </row>
        <row r="1074">
          <cell r="B1074" t="str">
            <v>Same Store EBIT growth</v>
          </cell>
          <cell r="H1074">
            <v>-3.9008620689655382E-2</v>
          </cell>
          <cell r="I1074">
            <v>0.29787650667943111</v>
          </cell>
          <cell r="J1074">
            <v>0.18700604208625604</v>
          </cell>
          <cell r="K1074">
            <v>0.53301563761907711</v>
          </cell>
          <cell r="L1074">
            <v>0.67136618503342649</v>
          </cell>
          <cell r="M1074">
            <v>-0.10939253870829224</v>
          </cell>
          <cell r="N1074">
            <v>0.85077719356263315</v>
          </cell>
          <cell r="O1074">
            <v>0.29323083542175521</v>
          </cell>
        </row>
        <row r="1076">
          <cell r="B1076" t="str">
            <v>Clocks</v>
          </cell>
          <cell r="M1076">
            <v>0.02</v>
          </cell>
          <cell r="N1076">
            <v>0</v>
          </cell>
          <cell r="O1076">
            <v>0</v>
          </cell>
        </row>
        <row r="1077">
          <cell r="B1077" t="str">
            <v>PED</v>
          </cell>
          <cell r="M1077">
            <v>0.01</v>
          </cell>
          <cell r="N1077">
            <v>0.02</v>
          </cell>
          <cell r="O1077">
            <v>0.03</v>
          </cell>
        </row>
        <row r="1078">
          <cell r="B1078" t="str">
            <v>Titan Eye</v>
          </cell>
          <cell r="M1078">
            <v>-0.02</v>
          </cell>
          <cell r="N1078">
            <v>-0.03</v>
          </cell>
          <cell r="O1078">
            <v>-0.02</v>
          </cell>
        </row>
        <row r="1079">
          <cell r="B1079" t="str">
            <v>Gold Plus</v>
          </cell>
          <cell r="M1079">
            <v>-0.02</v>
          </cell>
          <cell r="N1079">
            <v>0</v>
          </cell>
          <cell r="O1079">
            <v>0.02</v>
          </cell>
        </row>
        <row r="1083">
          <cell r="P1083">
            <v>0.29199999999999998</v>
          </cell>
          <cell r="BI1083" t="e">
            <v>#DIV/0!</v>
          </cell>
        </row>
        <row r="1085">
          <cell r="B1085" t="str">
            <v>Tanishq Sq ft</v>
          </cell>
          <cell r="O1085">
            <v>228914.68939393942</v>
          </cell>
          <cell r="P1085">
            <v>292000</v>
          </cell>
          <cell r="Q1085">
            <v>394000</v>
          </cell>
        </row>
        <row r="1086">
          <cell r="B1086" t="str">
            <v>sqft Added</v>
          </cell>
          <cell r="P1086">
            <v>63085.310606060579</v>
          </cell>
          <cell r="Q1086">
            <v>102000</v>
          </cell>
        </row>
        <row r="1087">
          <cell r="B1087" t="str">
            <v>Revenue per sqft</v>
          </cell>
          <cell r="O1087">
            <v>132000</v>
          </cell>
          <cell r="P1087">
            <v>154241.43835616438</v>
          </cell>
          <cell r="Q1087">
            <v>161282.79354104673</v>
          </cell>
        </row>
        <row r="1088">
          <cell r="B1088" t="str">
            <v>Revenue per sqft - annualised</v>
          </cell>
          <cell r="P1088">
            <v>167000</v>
          </cell>
        </row>
        <row r="1089">
          <cell r="B1089" t="str">
            <v>growth</v>
          </cell>
          <cell r="P1089">
            <v>0.16849574512245735</v>
          </cell>
          <cell r="Q1089">
            <v>4.5651514015467853E-2</v>
          </cell>
        </row>
        <row r="1090">
          <cell r="B1090" t="str">
            <v>Stores</v>
          </cell>
          <cell r="N1090">
            <v>113</v>
          </cell>
          <cell r="O1090">
            <v>116</v>
          </cell>
          <cell r="P1090">
            <v>121</v>
          </cell>
          <cell r="Q1090">
            <v>130</v>
          </cell>
          <cell r="R1090">
            <v>148</v>
          </cell>
          <cell r="S1090">
            <v>165</v>
          </cell>
        </row>
        <row r="1091">
          <cell r="B1091" t="str">
            <v>Sq ft per store added</v>
          </cell>
          <cell r="P1091">
            <v>12617.062121212115</v>
          </cell>
          <cell r="Q1091">
            <v>11333.333333333334</v>
          </cell>
        </row>
        <row r="1094">
          <cell r="B1094" t="str">
            <v>Gold Plus Sq ft</v>
          </cell>
          <cell r="O1094">
            <v>51161.290322580651</v>
          </cell>
          <cell r="P1094">
            <v>50000</v>
          </cell>
          <cell r="Q1094">
            <v>0</v>
          </cell>
        </row>
        <row r="1095">
          <cell r="B1095" t="str">
            <v>sqft Added</v>
          </cell>
          <cell r="P1095">
            <v>-1161.2903225806513</v>
          </cell>
          <cell r="Q1095">
            <v>-50000</v>
          </cell>
        </row>
        <row r="1096">
          <cell r="B1096" t="str">
            <v>Revenue per sqft</v>
          </cell>
          <cell r="O1096">
            <v>93000</v>
          </cell>
          <cell r="P1096">
            <v>95160</v>
          </cell>
          <cell r="Q1096" t="e">
            <v>#DIV/0!</v>
          </cell>
        </row>
        <row r="1097">
          <cell r="B1097" t="str">
            <v>Revenue per sqft - annualised</v>
          </cell>
          <cell r="P1097">
            <v>103000</v>
          </cell>
        </row>
        <row r="1098">
          <cell r="B1098" t="str">
            <v>growth</v>
          </cell>
          <cell r="P1098">
            <v>2.3225806451612874E-2</v>
          </cell>
          <cell r="Q1098" t="e">
            <v>#DIV/0!</v>
          </cell>
        </row>
        <row r="1099">
          <cell r="B1099" t="str">
            <v>Stores</v>
          </cell>
          <cell r="O1099">
            <v>29</v>
          </cell>
          <cell r="P1099">
            <v>29</v>
          </cell>
          <cell r="Q1099">
            <v>32</v>
          </cell>
          <cell r="R1099">
            <v>31</v>
          </cell>
          <cell r="S1099">
            <v>33</v>
          </cell>
        </row>
        <row r="1100">
          <cell r="B1100" t="str">
            <v>Sq ft per store added</v>
          </cell>
          <cell r="P1100" t="str">
            <v>NA</v>
          </cell>
          <cell r="Q1100">
            <v>-16666.666666666668</v>
          </cell>
        </row>
      </sheetData>
      <sheetData sheetId="3" refreshError="1">
        <row r="1">
          <cell r="D1" t="str">
            <v>F2000</v>
          </cell>
          <cell r="E1" t="str">
            <v>F2001</v>
          </cell>
          <cell r="F1" t="str">
            <v>F2002</v>
          </cell>
          <cell r="G1" t="str">
            <v>F2003</v>
          </cell>
          <cell r="H1" t="str">
            <v>F2004</v>
          </cell>
          <cell r="I1" t="str">
            <v>F2005</v>
          </cell>
          <cell r="J1" t="str">
            <v>F2006</v>
          </cell>
          <cell r="K1" t="str">
            <v>F2007</v>
          </cell>
          <cell r="L1" t="str">
            <v>F2008</v>
          </cell>
          <cell r="M1" t="str">
            <v>F2009E</v>
          </cell>
          <cell r="N1" t="str">
            <v>F2010E</v>
          </cell>
          <cell r="O1" t="str">
            <v>F2011E</v>
          </cell>
          <cell r="P1" t="str">
            <v>F2012E</v>
          </cell>
        </row>
        <row r="2">
          <cell r="B2" t="str">
            <v>Beta</v>
          </cell>
          <cell r="D2">
            <v>0.79</v>
          </cell>
        </row>
        <row r="3">
          <cell r="B3" t="str">
            <v>Risk free rate</v>
          </cell>
          <cell r="D3">
            <v>0.08</v>
          </cell>
        </row>
        <row r="4">
          <cell r="B4" t="str">
            <v>Market premium</v>
          </cell>
          <cell r="D4">
            <v>0.06</v>
          </cell>
        </row>
        <row r="5">
          <cell r="B5" t="str">
            <v>Cost of equity</v>
          </cell>
          <cell r="D5">
            <v>0.12740000000000001</v>
          </cell>
          <cell r="E5" t="str">
            <v>Ke</v>
          </cell>
        </row>
        <row r="6">
          <cell r="B6" t="str">
            <v>Market premium</v>
          </cell>
          <cell r="D6">
            <v>0.06</v>
          </cell>
        </row>
        <row r="7">
          <cell r="B7" t="str">
            <v>Terminal Growth Rate</v>
          </cell>
          <cell r="D7">
            <v>0.06</v>
          </cell>
          <cell r="E7" t="str">
            <v>Ke</v>
          </cell>
        </row>
        <row r="8">
          <cell r="T8">
            <v>0</v>
          </cell>
          <cell r="U8">
            <v>1</v>
          </cell>
          <cell r="V8">
            <v>2</v>
          </cell>
          <cell r="W8">
            <v>3</v>
          </cell>
          <cell r="X8">
            <v>4</v>
          </cell>
          <cell r="Y8">
            <v>5</v>
          </cell>
          <cell r="Z8">
            <v>6</v>
          </cell>
          <cell r="AA8">
            <v>7</v>
          </cell>
          <cell r="AB8">
            <v>8</v>
          </cell>
          <cell r="AC8">
            <v>9</v>
          </cell>
          <cell r="AD8">
            <v>10</v>
          </cell>
          <cell r="AE8">
            <v>11</v>
          </cell>
          <cell r="AF8">
            <v>12</v>
          </cell>
          <cell r="AG8">
            <v>13</v>
          </cell>
          <cell r="AH8">
            <v>14</v>
          </cell>
          <cell r="AI8">
            <v>15</v>
          </cell>
          <cell r="AJ8">
            <v>16</v>
          </cell>
          <cell r="AK8">
            <v>17</v>
          </cell>
          <cell r="AL8">
            <v>18</v>
          </cell>
          <cell r="AM8">
            <v>19</v>
          </cell>
        </row>
        <row r="9">
          <cell r="B9" t="str">
            <v>Terminal Growth Rate</v>
          </cell>
          <cell r="D9">
            <v>0.06</v>
          </cell>
          <cell r="F9" t="str">
            <v>F02</v>
          </cell>
          <cell r="G9" t="str">
            <v>F03</v>
          </cell>
          <cell r="H9" t="str">
            <v>F04</v>
          </cell>
          <cell r="I9" t="str">
            <v>F05</v>
          </cell>
          <cell r="J9" t="str">
            <v>F06</v>
          </cell>
          <cell r="K9" t="str">
            <v>F07</v>
          </cell>
          <cell r="L9" t="str">
            <v>F08</v>
          </cell>
          <cell r="M9" t="str">
            <v>F09</v>
          </cell>
          <cell r="N9" t="str">
            <v>F10</v>
          </cell>
          <cell r="O9" t="str">
            <v>F11</v>
          </cell>
          <cell r="P9" t="str">
            <v>F12</v>
          </cell>
          <cell r="Q9" t="str">
            <v>F13</v>
          </cell>
          <cell r="R9" t="str">
            <v>F14</v>
          </cell>
          <cell r="S9" t="str">
            <v>F15</v>
          </cell>
          <cell r="T9" t="str">
            <v>F16</v>
          </cell>
          <cell r="U9" t="str">
            <v>F17</v>
          </cell>
          <cell r="V9" t="str">
            <v>F18</v>
          </cell>
          <cell r="W9" t="str">
            <v>F19</v>
          </cell>
          <cell r="X9" t="str">
            <v>F20</v>
          </cell>
          <cell r="Y9" t="str">
            <v>F21</v>
          </cell>
          <cell r="Z9" t="str">
            <v>F22</v>
          </cell>
          <cell r="AA9" t="str">
            <v>F23</v>
          </cell>
          <cell r="AB9" t="str">
            <v>F24</v>
          </cell>
          <cell r="AC9" t="str">
            <v>F25</v>
          </cell>
          <cell r="AD9" t="str">
            <v>F26</v>
          </cell>
          <cell r="AE9" t="str">
            <v>F27</v>
          </cell>
          <cell r="AF9" t="str">
            <v>F28</v>
          </cell>
          <cell r="AG9" t="str">
            <v>F29</v>
          </cell>
          <cell r="AH9" t="str">
            <v>F30</v>
          </cell>
          <cell r="AI9" t="str">
            <v>F31</v>
          </cell>
          <cell r="AJ9" t="str">
            <v>F32</v>
          </cell>
          <cell r="AK9" t="str">
            <v>F33</v>
          </cell>
          <cell r="AL9" t="str">
            <v>F34</v>
          </cell>
          <cell r="AM9" t="str">
            <v>F35</v>
          </cell>
        </row>
        <row r="10">
          <cell r="P10">
            <v>0</v>
          </cell>
          <cell r="Q10">
            <v>1</v>
          </cell>
          <cell r="R10">
            <v>2</v>
          </cell>
          <cell r="S10">
            <v>3</v>
          </cell>
          <cell r="T10">
            <v>4</v>
          </cell>
          <cell r="U10">
            <v>5</v>
          </cell>
          <cell r="V10">
            <v>6</v>
          </cell>
          <cell r="W10">
            <v>7</v>
          </cell>
          <cell r="X10">
            <v>8</v>
          </cell>
          <cell r="Y10">
            <v>9</v>
          </cell>
          <cell r="Z10">
            <v>10</v>
          </cell>
          <cell r="AA10">
            <v>11</v>
          </cell>
        </row>
        <row r="11">
          <cell r="B11" t="str">
            <v>Book Value</v>
          </cell>
          <cell r="F11">
            <v>1646.9169999999999</v>
          </cell>
          <cell r="G11">
            <v>1624.615</v>
          </cell>
          <cell r="H11">
            <v>1651.2560000000001</v>
          </cell>
          <cell r="I11">
            <v>1772.415</v>
          </cell>
          <cell r="J11">
            <v>2325.7200000000003</v>
          </cell>
          <cell r="K11">
            <v>3274.4470000000001</v>
          </cell>
          <cell r="L11">
            <v>4361.6549999999997</v>
          </cell>
          <cell r="M11">
            <v>5512.4350000000004</v>
          </cell>
          <cell r="N11">
            <v>7243.8329999999996</v>
          </cell>
          <cell r="O11">
            <v>10253.796</v>
          </cell>
          <cell r="P11">
            <v>14498.968000000001</v>
          </cell>
          <cell r="Q11">
            <v>19648.703000000001</v>
          </cell>
          <cell r="R11">
            <v>25239.581999999999</v>
          </cell>
          <cell r="S11">
            <v>31310.919613542927</v>
          </cell>
          <cell r="T11">
            <v>38249.193752854721</v>
          </cell>
          <cell r="U11">
            <v>46227.155668306696</v>
          </cell>
          <cell r="V11">
            <v>56305.669825031939</v>
          </cell>
          <cell r="W11">
            <v>67320.360404758423</v>
          </cell>
          <cell r="X11">
            <v>79260.471989529688</v>
          </cell>
          <cell r="Y11">
            <v>91933.513431154221</v>
          </cell>
          <cell r="Z11">
            <v>103761.84929636189</v>
          </cell>
          <cell r="AA11">
            <v>113780.58555349079</v>
          </cell>
          <cell r="AB11">
            <v>121359.44888879544</v>
          </cell>
          <cell r="AC11">
            <v>125577.80587863375</v>
          </cell>
          <cell r="AD11">
            <v>130253.9843880418</v>
          </cell>
          <cell r="AE11">
            <v>135362.41066595758</v>
          </cell>
          <cell r="AF11">
            <v>140937.70001976736</v>
          </cell>
          <cell r="AG11">
            <v>146963.85747962148</v>
          </cell>
          <cell r="AH11">
            <v>153477.4736674171</v>
          </cell>
          <cell r="AI11">
            <v>160518.12040602649</v>
          </cell>
          <cell r="AJ11">
            <v>168128.59470219145</v>
          </cell>
          <cell r="AK11">
            <v>176355.18280131576</v>
          </cell>
          <cell r="AL11">
            <v>185247.94597546299</v>
          </cell>
          <cell r="AM11">
            <v>194861.02984433956</v>
          </cell>
        </row>
        <row r="12">
          <cell r="B12" t="str">
            <v>Core business profit</v>
          </cell>
          <cell r="F12">
            <v>130.93599999999992</v>
          </cell>
          <cell r="G12">
            <v>62.136000000000216</v>
          </cell>
          <cell r="H12">
            <v>111.81499999999912</v>
          </cell>
          <cell r="I12">
            <v>249.48299999999995</v>
          </cell>
          <cell r="J12">
            <v>736.19799999999793</v>
          </cell>
          <cell r="K12">
            <v>941.33499999999731</v>
          </cell>
          <cell r="L12">
            <v>1502.6739999999986</v>
          </cell>
          <cell r="M12">
            <v>1588.6359999999986</v>
          </cell>
          <cell r="N12">
            <v>2502.731000000002</v>
          </cell>
          <cell r="O12">
            <v>4304.150000000006</v>
          </cell>
          <cell r="P12">
            <v>6001.5750000000089</v>
          </cell>
          <cell r="Q12">
            <v>7251.7690000000111</v>
          </cell>
          <cell r="R12">
            <v>7411.4039999999986</v>
          </cell>
          <cell r="S12">
            <v>8673.3394479184644</v>
          </cell>
          <cell r="T12">
            <v>10203.344322517347</v>
          </cell>
          <cell r="U12">
            <v>12273.787562233803</v>
          </cell>
          <cell r="V12">
            <v>15505.406394961918</v>
          </cell>
          <cell r="W12">
            <v>18357.817632877479</v>
          </cell>
          <cell r="X12">
            <v>21709.293790493219</v>
          </cell>
          <cell r="Y12">
            <v>25346.082883249044</v>
          </cell>
          <cell r="Z12">
            <v>29570.839663019207</v>
          </cell>
          <cell r="AA12">
            <v>33395.787523762971</v>
          </cell>
          <cell r="AB12">
            <v>37894.316676523144</v>
          </cell>
          <cell r="AC12">
            <v>42183.569898383284</v>
          </cell>
          <cell r="AD12">
            <v>46761.785094080449</v>
          </cell>
          <cell r="AE12">
            <v>51084.26277915758</v>
          </cell>
          <cell r="AF12">
            <v>55752.893538097982</v>
          </cell>
          <cell r="AG12">
            <v>60261.574598541345</v>
          </cell>
          <cell r="AH12">
            <v>65136.16187795627</v>
          </cell>
          <cell r="AI12">
            <v>70406.467386093922</v>
          </cell>
          <cell r="AJ12">
            <v>76104.742961649885</v>
          </cell>
          <cell r="AK12">
            <v>82265.880991243233</v>
          </cell>
          <cell r="AL12">
            <v>88927.631741472534</v>
          </cell>
          <cell r="AM12">
            <v>96130.838688765667</v>
          </cell>
          <cell r="AN12">
            <v>0.12780449030769581</v>
          </cell>
        </row>
        <row r="13">
          <cell r="B13" t="str">
            <v>ROE</v>
          </cell>
          <cell r="F13">
            <v>1646.9169999999999</v>
          </cell>
          <cell r="G13">
            <v>1624.615</v>
          </cell>
          <cell r="H13">
            <v>1651.2560000000001</v>
          </cell>
          <cell r="I13">
            <v>1772.415</v>
          </cell>
          <cell r="J13">
            <v>0.4153643475145482</v>
          </cell>
          <cell r="K13">
            <v>0.40474992690435529</v>
          </cell>
          <cell r="L13">
            <v>0.45890924482821027</v>
          </cell>
          <cell r="M13">
            <v>0.36422779885158241</v>
          </cell>
          <cell r="N13">
            <v>0.45401551220105124</v>
          </cell>
          <cell r="O13">
            <v>0.59418128496336209</v>
          </cell>
          <cell r="P13">
            <v>0.58530275031802936</v>
          </cell>
          <cell r="Q13">
            <v>0.50015759742348631</v>
          </cell>
          <cell r="R13">
            <v>0.37719558385100521</v>
          </cell>
          <cell r="S13">
            <v>0.34364037597447</v>
          </cell>
          <cell r="T13">
            <v>0.32587175491658477</v>
          </cell>
          <cell r="U13">
            <v>0.3208900987963374</v>
          </cell>
          <cell r="V13">
            <v>0.33541770352945188</v>
          </cell>
          <cell r="W13">
            <v>0.326038526669229</v>
          </cell>
          <cell r="X13">
            <v>0.32247738514719443</v>
          </cell>
          <cell r="Y13">
            <v>0.31978213410837703</v>
          </cell>
          <cell r="Z13">
            <v>0.32165462364455122</v>
          </cell>
          <cell r="AA13">
            <v>0.3218503501067988</v>
          </cell>
          <cell r="AB13">
            <v>0.33304729881802358</v>
          </cell>
          <cell r="AC13">
            <v>0.34759196984354385</v>
          </cell>
          <cell r="AD13">
            <v>0.37237300625616893</v>
          </cell>
          <cell r="AE13">
            <v>0.39218963641811988</v>
          </cell>
          <cell r="AF13">
            <v>0.41187869855304909</v>
          </cell>
          <cell r="AG13">
            <v>0.4275759756976969</v>
          </cell>
          <cell r="AH13">
            <v>0.44321211347482681</v>
          </cell>
          <cell r="AI13">
            <v>0.45874137554976607</v>
          </cell>
          <cell r="AJ13">
            <v>0.47411932540167356</v>
          </cell>
          <cell r="AK13">
            <v>0.48930332842525659</v>
          </cell>
          <cell r="AL13">
            <v>0.50425300991386035</v>
          </cell>
          <cell r="AM13">
            <v>0.51893065902873048</v>
          </cell>
        </row>
        <row r="14">
          <cell r="B14" t="str">
            <v>Return on Avg Equity</v>
          </cell>
          <cell r="F14">
            <v>130.93599999999992</v>
          </cell>
          <cell r="G14">
            <v>62.136000000000216</v>
          </cell>
          <cell r="H14">
            <v>111.81499999999912</v>
          </cell>
          <cell r="I14">
            <v>249.48299999999995</v>
          </cell>
          <cell r="J14">
            <v>0.35928440619940433</v>
          </cell>
          <cell r="K14">
            <v>0.3361810460295192</v>
          </cell>
          <cell r="L14">
            <v>0.39357096068124775</v>
          </cell>
          <cell r="M14">
            <v>0.32177871581077316</v>
          </cell>
          <cell r="N14">
            <v>0.39239235174425657</v>
          </cell>
          <cell r="O14">
            <v>0.49196951198359568</v>
          </cell>
          <cell r="P14">
            <v>0.48492160309854754</v>
          </cell>
          <cell r="Q14">
            <v>0.42472993253332042</v>
          </cell>
          <cell r="R14">
            <v>0.33021551168640095</v>
          </cell>
          <cell r="S14">
            <v>0.30674668483723372</v>
          </cell>
          <cell r="T14">
            <v>0.29336767376363332</v>
          </cell>
          <cell r="U14">
            <v>0.29058517907875425</v>
          </cell>
          <cell r="V14">
            <v>0.30244765655013134</v>
          </cell>
          <cell r="W14">
            <v>0.29698951909650118</v>
          </cell>
          <cell r="X14">
            <v>0.29620917600054752</v>
          </cell>
          <cell r="Y14">
            <v>0.29610950198939279</v>
          </cell>
          <cell r="Z14">
            <v>0.3022129829841016</v>
          </cell>
          <cell r="AA14">
            <v>0.30702779939750763</v>
          </cell>
          <cell r="AB14">
            <v>0.32231275942782156</v>
          </cell>
          <cell r="AC14">
            <v>0.34165415775851782</v>
          </cell>
          <cell r="AD14">
            <v>0.36556664865876604</v>
          </cell>
          <cell r="AE14">
            <v>0.38464690983229577</v>
          </cell>
          <cell r="AF14">
            <v>0.40356765257697347</v>
          </cell>
          <cell r="AG14">
            <v>0.41862624934683984</v>
          </cell>
          <cell r="AH14">
            <v>0.4336032038553182</v>
          </cell>
          <cell r="AI14">
            <v>0.44845512940303139</v>
          </cell>
          <cell r="AJ14">
            <v>0.46314014084449229</v>
          </cell>
          <cell r="AK14">
            <v>0.4776183168184498</v>
          </cell>
          <cell r="AL14">
            <v>0.49185211445650101</v>
          </cell>
          <cell r="AM14">
            <v>0.50580672809125249</v>
          </cell>
        </row>
        <row r="15">
          <cell r="B15" t="str">
            <v>Residual income</v>
          </cell>
          <cell r="J15">
            <v>0.4153643475145482</v>
          </cell>
          <cell r="K15">
            <v>645.03827199999728</v>
          </cell>
          <cell r="L15">
            <v>1085.5094521999986</v>
          </cell>
          <cell r="M15">
            <v>1032.9611529999986</v>
          </cell>
          <cell r="N15">
            <v>1800.4467810000019</v>
          </cell>
          <cell r="O15">
            <v>3381.2856758000057</v>
          </cell>
          <cell r="P15">
            <v>4695.241389600008</v>
          </cell>
          <cell r="Q15">
            <v>5404.6004768000103</v>
          </cell>
          <cell r="R15">
            <v>4908.1592377999978</v>
          </cell>
          <cell r="S15">
            <v>5457.8167011184651</v>
          </cell>
          <cell r="T15">
            <v>6214.3331637519786</v>
          </cell>
          <cell r="U15">
            <v>7400.8402781201103</v>
          </cell>
          <cell r="V15">
            <v>9616.0667628196425</v>
          </cell>
          <cell r="W15">
            <v>11184.475297168408</v>
          </cell>
          <cell r="X15">
            <v>13132.679874926996</v>
          </cell>
          <cell r="Y15">
            <v>15248.298751782961</v>
          </cell>
          <cell r="Z15">
            <v>17858.510051890156</v>
          </cell>
          <cell r="AA15">
            <v>20176.527923406462</v>
          </cell>
          <cell r="AB15">
            <v>23398.670077008417</v>
          </cell>
          <cell r="AC15">
            <v>26722.376109950743</v>
          </cell>
          <cell r="AD15">
            <v>30763.17262514251</v>
          </cell>
          <cell r="AE15">
            <v>34489.905168121048</v>
          </cell>
          <cell r="AF15">
            <v>38507.722419254984</v>
          </cell>
          <cell r="AG15">
            <v>42306.111616022979</v>
          </cell>
          <cell r="AH15">
            <v>46412.966435052491</v>
          </cell>
          <cell r="AI15">
            <v>50853.43724086498</v>
          </cell>
          <cell r="AJ15">
            <v>55654.734421922112</v>
          </cell>
          <cell r="AK15">
            <v>60846.298026184042</v>
          </cell>
          <cell r="AL15">
            <v>66459.981452584907</v>
          </cell>
          <cell r="AM15">
            <v>72530.250371491682</v>
          </cell>
        </row>
        <row r="16">
          <cell r="B16" t="str">
            <v>Return on Avg Equity</v>
          </cell>
          <cell r="J16">
            <v>0.35928440619940433</v>
          </cell>
          <cell r="K16">
            <v>0.3361810460295192</v>
          </cell>
          <cell r="L16">
            <v>0.39357096068124775</v>
          </cell>
          <cell r="M16">
            <v>0.32177871581077316</v>
          </cell>
          <cell r="N16">
            <v>0.39239235174425657</v>
          </cell>
          <cell r="O16">
            <v>0.4919695119835959</v>
          </cell>
          <cell r="P16">
            <v>0.49285980233177734</v>
          </cell>
          <cell r="Q16">
            <v>0.43516209886252738</v>
          </cell>
          <cell r="R16">
            <v>0.39929924487867785</v>
          </cell>
          <cell r="S16">
            <v>0.37473645193558247</v>
          </cell>
          <cell r="T16">
            <v>0.35876878277185581</v>
          </cell>
          <cell r="U16">
            <v>0.34617896836209849</v>
          </cell>
          <cell r="V16">
            <v>0.33896037377185922</v>
          </cell>
          <cell r="W16">
            <v>0.33541676999298142</v>
          </cell>
          <cell r="X16">
            <v>0.3324503943796267</v>
          </cell>
          <cell r="Y16">
            <v>0.3295340632795587</v>
          </cell>
          <cell r="Z16">
            <v>0.32708172490329446</v>
          </cell>
          <cell r="AA16">
            <v>0.32246049587727732</v>
          </cell>
          <cell r="AC16" t="str">
            <v>Return on Avg Equity</v>
          </cell>
        </row>
        <row r="17">
          <cell r="B17" t="str">
            <v>Discounting factor</v>
          </cell>
          <cell r="K17">
            <v>656.03892759999724</v>
          </cell>
          <cell r="L17">
            <v>1100.9975865099987</v>
          </cell>
          <cell r="M17">
            <v>1053.5917811499985</v>
          </cell>
          <cell r="N17">
            <v>1826.520598550002</v>
          </cell>
          <cell r="O17">
            <v>3415.5490058900077</v>
          </cell>
          <cell r="P17">
            <v>4849.3445538882679</v>
          </cell>
          <cell r="Q17">
            <v>5581.5928637696334</v>
          </cell>
          <cell r="R17">
            <v>6392.8058411610045</v>
          </cell>
          <cell r="S17">
            <v>7251.9008924787222</v>
          </cell>
          <cell r="T17">
            <v>8321.425290969999</v>
          </cell>
          <cell r="U17">
            <v>0.88699662941280821</v>
          </cell>
          <cell r="V17">
            <v>0.78676302058968273</v>
          </cell>
          <cell r="W17">
            <v>0.69785614740968849</v>
          </cell>
          <cell r="X17">
            <v>0.61899605056740148</v>
          </cell>
          <cell r="Y17">
            <v>0.54904741047312533</v>
          </cell>
          <cell r="Z17">
            <v>0.48700320247749274</v>
          </cell>
          <cell r="AA17">
            <v>0.43197019911077955</v>
          </cell>
          <cell r="AB17">
            <v>0.38315611061804111</v>
          </cell>
          <cell r="AC17">
            <v>0.33985817865712359</v>
          </cell>
          <cell r="AD17">
            <v>0.30145305894724461</v>
          </cell>
          <cell r="AE17">
            <v>0.26738784721238662</v>
          </cell>
          <cell r="AF17">
            <v>0.23717211922333384</v>
          </cell>
          <cell r="AG17">
            <v>0.21037087034178981</v>
          </cell>
          <cell r="AH17">
            <v>0.18659825291980647</v>
          </cell>
          <cell r="AI17">
            <v>0.16551202139418708</v>
          </cell>
          <cell r="AJ17">
            <v>0.14680860510394453</v>
          </cell>
          <cell r="AK17">
            <v>0.13021873789599481</v>
          </cell>
          <cell r="AL17">
            <v>0.11550358160013732</v>
          </cell>
          <cell r="AM17">
            <v>0.10245128756442907</v>
          </cell>
        </row>
        <row r="18">
          <cell r="B18" t="str">
            <v>PV of residual  income</v>
          </cell>
          <cell r="U18">
            <v>6564.520381515088</v>
          </cell>
          <cell r="V18">
            <v>7565.5657325080338</v>
          </cell>
          <cell r="W18">
            <v>7805.1548416807764</v>
          </cell>
          <cell r="X18">
            <v>8129.0769759458071</v>
          </cell>
          <cell r="Y18">
            <v>8372.0389437870235</v>
          </cell>
          <cell r="Z18">
            <v>8697.1515867470007</v>
          </cell>
          <cell r="AA18">
            <v>8715.658784438092</v>
          </cell>
          <cell r="AB18">
            <v>8965.3434203412853</v>
          </cell>
          <cell r="AC18">
            <v>9081.8180741184915</v>
          </cell>
          <cell r="AD18">
            <v>9273.6524907713465</v>
          </cell>
          <cell r="AE18">
            <v>9222.1814934632548</v>
          </cell>
          <cell r="AF18">
            <v>9132.9581326385887</v>
          </cell>
          <cell r="AG18">
            <v>8899.9735214396587</v>
          </cell>
          <cell r="AH18">
            <v>8660.5784496064134</v>
          </cell>
          <cell r="AI18">
            <v>8416.8551925779939</v>
          </cell>
          <cell r="AJ18">
            <v>8170.5939279128715</v>
          </cell>
          <cell r="AK18">
            <v>7923.3281346132462</v>
          </cell>
          <cell r="AL18">
            <v>7676.3658908522539</v>
          </cell>
          <cell r="AM18">
            <v>7430.8175379297327</v>
          </cell>
        </row>
        <row r="19">
          <cell r="B19" t="str">
            <v>Discounting factor</v>
          </cell>
          <cell r="G19" t="str">
            <v>One Year Target Price</v>
          </cell>
          <cell r="Q19">
            <v>0.89073369734650432</v>
          </cell>
          <cell r="R19">
            <v>0.79340651958857389</v>
          </cell>
          <cell r="S19">
            <v>0.70671392269195199</v>
          </cell>
          <cell r="T19">
            <v>0.62949390532565397</v>
          </cell>
          <cell r="U19">
            <v>0.56071143374781007</v>
          </cell>
          <cell r="V19">
            <v>0.49944456852664637</v>
          </cell>
          <cell r="W19">
            <v>0.44487210714336922</v>
          </cell>
          <cell r="X19">
            <v>0.39626257684214344</v>
          </cell>
          <cell r="Y19">
            <v>0.35296443019065571</v>
          </cell>
          <cell r="Z19">
            <v>0.31439731193552484</v>
          </cell>
          <cell r="AA19">
            <v>0.2800442800961323</v>
          </cell>
          <cell r="AC19" t="str">
            <v>Discounting factor</v>
          </cell>
        </row>
        <row r="20">
          <cell r="B20" t="str">
            <v>PV of residual  income</v>
          </cell>
          <cell r="D20" t="str">
            <v>Assumptions</v>
          </cell>
          <cell r="G20" t="str">
            <v>Equity Capital, Rs mn</v>
          </cell>
          <cell r="I20">
            <v>38249.193752854721</v>
          </cell>
          <cell r="J20">
            <v>0.11873977288674305</v>
          </cell>
          <cell r="M20">
            <v>170</v>
          </cell>
          <cell r="N20">
            <v>280</v>
          </cell>
          <cell r="O20">
            <v>500</v>
          </cell>
          <cell r="Q20">
            <v>4971.7128486283891</v>
          </cell>
          <cell r="R20">
            <v>5072.0938328410584</v>
          </cell>
          <cell r="S20">
            <v>5125.0193266969054</v>
          </cell>
          <cell r="T20">
            <v>5238.2865042883714</v>
          </cell>
          <cell r="U20">
            <v>5368.5488820931723</v>
          </cell>
          <cell r="V20">
            <v>5515.2308128420091</v>
          </cell>
          <cell r="W20">
            <v>5722.9306819395506</v>
          </cell>
          <cell r="X20">
            <v>5943.2872176479214</v>
          </cell>
          <cell r="Y20">
            <v>6163.2793173236587</v>
          </cell>
          <cell r="Z20">
            <v>6395.8859390596244</v>
          </cell>
          <cell r="AA20">
            <v>6554.379098653606</v>
          </cell>
          <cell r="AC20" t="str">
            <v>PV of residual  income</v>
          </cell>
        </row>
        <row r="21">
          <cell r="D21" t="str">
            <v>Terminal ROE</v>
          </cell>
          <cell r="E21">
            <v>0.55000000000000004</v>
          </cell>
          <cell r="G21" t="str">
            <v>PV of Forecast Period, Rs mn</v>
          </cell>
          <cell r="I21">
            <v>158703.633512887</v>
          </cell>
          <cell r="J21">
            <v>0.49267531026623679</v>
          </cell>
          <cell r="M21">
            <v>0.35294117647058831</v>
          </cell>
          <cell r="N21">
            <v>0.29586496312727784</v>
          </cell>
          <cell r="O21">
            <v>0.15999999999999992</v>
          </cell>
          <cell r="P21" t="str">
            <v>EPS</v>
          </cell>
          <cell r="Q21">
            <v>8.294484412932686</v>
          </cell>
          <cell r="V21">
            <v>18.598869997820966</v>
          </cell>
          <cell r="W21">
            <v>0.17527482297936703</v>
          </cell>
        </row>
        <row r="22">
          <cell r="D22" t="str">
            <v>Cost of Equity</v>
          </cell>
          <cell r="E22">
            <v>0.12740000000000001</v>
          </cell>
          <cell r="G22" t="str">
            <v>PV of Continuing Value, Rs mn</v>
          </cell>
          <cell r="I22">
            <v>125173.38893763398</v>
          </cell>
          <cell r="J22">
            <v>0.38858491684702012</v>
          </cell>
          <cell r="M22" t="str">
            <v>Bear</v>
          </cell>
          <cell r="N22" t="str">
            <v>Base</v>
          </cell>
          <cell r="O22" t="str">
            <v>Bull</v>
          </cell>
          <cell r="U22" t="str">
            <v>Terminal ROE</v>
          </cell>
        </row>
        <row r="23">
          <cell r="D23" t="str">
            <v>Terminal growth</v>
          </cell>
          <cell r="E23">
            <v>0.06</v>
          </cell>
          <cell r="G23" t="str">
            <v>Equity Value, Rs mn</v>
          </cell>
          <cell r="I23">
            <v>322126.21620337572</v>
          </cell>
          <cell r="J23">
            <v>0.30203235711013771</v>
          </cell>
          <cell r="L23" t="str">
            <v>Value</v>
          </cell>
          <cell r="M23">
            <v>230</v>
          </cell>
          <cell r="N23">
            <v>362.84218967563777</v>
          </cell>
          <cell r="O23">
            <v>580</v>
          </cell>
          <cell r="P23">
            <v>0.35</v>
          </cell>
          <cell r="Q23">
            <v>0.4</v>
          </cell>
          <cell r="R23">
            <v>0.45</v>
          </cell>
          <cell r="T23">
            <v>231.48225897315703</v>
          </cell>
          <cell r="U23">
            <v>0.25</v>
          </cell>
          <cell r="V23">
            <v>0.3</v>
          </cell>
          <cell r="W23">
            <v>0.35</v>
          </cell>
          <cell r="X23">
            <v>0.4</v>
          </cell>
          <cell r="Y23">
            <v>0.45</v>
          </cell>
          <cell r="Z23">
            <v>0.5</v>
          </cell>
        </row>
        <row r="24">
          <cell r="D24" t="str">
            <v>Cost of Equity</v>
          </cell>
          <cell r="E24">
            <v>0.12267</v>
          </cell>
          <cell r="G24" t="str">
            <v>No. of Shares (mn)</v>
          </cell>
          <cell r="I24">
            <v>887.78599999999994</v>
          </cell>
          <cell r="J24">
            <v>0.62727120979435136</v>
          </cell>
          <cell r="L24" t="str">
            <v>Probability</v>
          </cell>
          <cell r="M24">
            <v>0.05</v>
          </cell>
          <cell r="N24">
            <v>0.7</v>
          </cell>
          <cell r="O24">
            <v>0.25</v>
          </cell>
          <cell r="P24">
            <v>194.25901778158826</v>
          </cell>
          <cell r="Q24">
            <v>217.76663973989207</v>
          </cell>
          <cell r="R24">
            <v>241.27426169819589</v>
          </cell>
          <cell r="T24">
            <v>4.0000000000000008E-2</v>
          </cell>
          <cell r="U24">
            <v>147.24377386498065</v>
          </cell>
          <cell r="V24">
            <v>170.75139582328444</v>
          </cell>
          <cell r="W24">
            <v>194.25901778158826</v>
          </cell>
          <cell r="X24">
            <v>217.76663973989207</v>
          </cell>
          <cell r="Y24">
            <v>241.27426169819589</v>
          </cell>
          <cell r="Z24">
            <v>264.78188365649964</v>
          </cell>
        </row>
        <row r="25">
          <cell r="D25" t="str">
            <v>Terminal Value</v>
          </cell>
          <cell r="E25">
            <v>1221784.4393504136</v>
          </cell>
          <cell r="G25" t="str">
            <v>Equity Value, Rs mn</v>
          </cell>
          <cell r="I25">
            <v>362.84218967563777</v>
          </cell>
          <cell r="L25" t="str">
            <v>Old Probability</v>
          </cell>
          <cell r="M25">
            <v>0.05</v>
          </cell>
          <cell r="N25">
            <v>0.6</v>
          </cell>
          <cell r="O25">
            <v>0.35</v>
          </cell>
          <cell r="P25">
            <v>201.256136547013</v>
          </cell>
          <cell r="Q25">
            <v>226.29619800716188</v>
          </cell>
          <cell r="R25">
            <v>251.33625946731084</v>
          </cell>
          <cell r="T25">
            <v>4.5000000000000005E-2</v>
          </cell>
          <cell r="U25">
            <v>151.17601362671516</v>
          </cell>
          <cell r="V25">
            <v>176.21607508686404</v>
          </cell>
          <cell r="W25">
            <v>201.256136547013</v>
          </cell>
          <cell r="X25">
            <v>226.29619800716188</v>
          </cell>
          <cell r="Y25">
            <v>251.33625946731084</v>
          </cell>
          <cell r="Z25">
            <v>276.37632092745969</v>
          </cell>
        </row>
        <row r="26">
          <cell r="D26" t="str">
            <v>Discounted</v>
          </cell>
          <cell r="E26">
            <v>125173.38893763398</v>
          </cell>
          <cell r="G26" t="str">
            <v>No. of months</v>
          </cell>
          <cell r="I26">
            <v>0</v>
          </cell>
          <cell r="L26" t="str">
            <v>Target Price</v>
          </cell>
          <cell r="M26">
            <v>410.4895327729464</v>
          </cell>
          <cell r="N26">
            <v>155.65668292286173</v>
          </cell>
          <cell r="O26">
            <v>182.44291324355103</v>
          </cell>
          <cell r="P26">
            <v>209.2291435642403</v>
          </cell>
          <cell r="Q26">
            <v>236.01537388492957</v>
          </cell>
          <cell r="R26">
            <v>262.80160420561884</v>
          </cell>
          <cell r="T26">
            <v>0.05</v>
          </cell>
          <cell r="U26">
            <v>155.65668292286173</v>
          </cell>
          <cell r="V26">
            <v>182.44291324355103</v>
          </cell>
          <cell r="W26">
            <v>209.2291435642403</v>
          </cell>
          <cell r="X26">
            <v>236.01537388492957</v>
          </cell>
          <cell r="Y26">
            <v>262.80160420561884</v>
          </cell>
          <cell r="Z26">
            <v>289.58783452630814</v>
          </cell>
        </row>
        <row r="27">
          <cell r="D27" t="str">
            <v>Terminal Value</v>
          </cell>
          <cell r="E27">
            <v>460321.75559399731</v>
          </cell>
          <cell r="G27" t="str">
            <v>Value, Rs per share</v>
          </cell>
          <cell r="I27">
            <v>362.84218967563777</v>
          </cell>
          <cell r="M27">
            <v>35.716413052740378</v>
          </cell>
          <cell r="N27">
            <v>29.691475308216763</v>
          </cell>
          <cell r="O27">
            <v>189.603310344269</v>
          </cell>
          <cell r="P27">
            <v>218.39750395736374</v>
          </cell>
          <cell r="Q27">
            <v>247.1916975704585</v>
          </cell>
          <cell r="R27">
            <v>275.98589118355335</v>
          </cell>
          <cell r="T27">
            <v>5.5E-2</v>
          </cell>
          <cell r="U27">
            <v>160.80911673117424</v>
          </cell>
          <cell r="V27">
            <v>189.603310344269</v>
          </cell>
          <cell r="W27">
            <v>218.39750395736374</v>
          </cell>
          <cell r="X27">
            <v>247.1916975704585</v>
          </cell>
          <cell r="Y27">
            <v>275.98589118355335</v>
          </cell>
          <cell r="Z27">
            <v>304.78008479664811</v>
          </cell>
        </row>
        <row r="28">
          <cell r="D28" t="str">
            <v>Discounted</v>
          </cell>
          <cell r="E28">
            <v>128910.47465790874</v>
          </cell>
          <cell r="G28" t="str">
            <v>No. of months</v>
          </cell>
          <cell r="I28">
            <v>0</v>
          </cell>
          <cell r="M28">
            <v>20.012142445235298</v>
          </cell>
          <cell r="N28">
            <v>31.57065036926064</v>
          </cell>
          <cell r="O28">
            <v>50.465402687984664</v>
          </cell>
          <cell r="P28">
            <v>229.05182227481842</v>
          </cell>
          <cell r="Q28">
            <v>260.179418935976</v>
          </cell>
          <cell r="R28">
            <v>291.30701559713356</v>
          </cell>
          <cell r="T28">
            <v>0.06</v>
          </cell>
          <cell r="U28">
            <v>166.79662895250334</v>
          </cell>
          <cell r="V28">
            <v>197.92422561366092</v>
          </cell>
          <cell r="W28">
            <v>229.05182227481842</v>
          </cell>
          <cell r="X28">
            <v>260.179418935976</v>
          </cell>
          <cell r="Y28">
            <v>291.30701559713356</v>
          </cell>
          <cell r="Z28">
            <v>322.43461225829105</v>
          </cell>
        </row>
        <row r="29">
          <cell r="G29" t="str">
            <v>Base Case Value</v>
          </cell>
          <cell r="I29">
            <v>231.48225897315703</v>
          </cell>
          <cell r="T29">
            <v>6.5000000000000002E-2</v>
          </cell>
          <cell r="U29">
            <v>173.84013980193282</v>
          </cell>
          <cell r="V29">
            <v>207.71267444026475</v>
          </cell>
          <cell r="W29">
            <v>241.58520907859668</v>
          </cell>
          <cell r="X29">
            <v>275.45774371692869</v>
          </cell>
          <cell r="Y29">
            <v>309.33027835526059</v>
          </cell>
          <cell r="Z29">
            <v>343.20281299359249</v>
          </cell>
        </row>
        <row r="30">
          <cell r="G30" t="str">
            <v>Equity Capital, Rs mn</v>
          </cell>
          <cell r="I30">
            <v>38249.193752854721</v>
          </cell>
        </row>
        <row r="31">
          <cell r="G31" t="str">
            <v>PV of Forecast Period, Rs mn</v>
          </cell>
          <cell r="I31">
            <v>158703.633512887</v>
          </cell>
        </row>
        <row r="32">
          <cell r="G32" t="str">
            <v>PV of Continuing Value, Rs mn</v>
          </cell>
          <cell r="I32">
            <v>125173.38893763398</v>
          </cell>
        </row>
        <row r="33">
          <cell r="G33" t="str">
            <v>Equity Value, Rs mn</v>
          </cell>
          <cell r="I33">
            <v>322126.21620337572</v>
          </cell>
          <cell r="Q33" t="str">
            <v>Beta</v>
          </cell>
          <cell r="R33">
            <v>0.79</v>
          </cell>
          <cell r="AA33" t="str">
            <v>RI Based Value per share</v>
          </cell>
          <cell r="AB33" t="str">
            <v>Weight</v>
          </cell>
        </row>
        <row r="34">
          <cell r="G34" t="str">
            <v>No. of Shares (mn)</v>
          </cell>
          <cell r="I34">
            <v>887.78599999999994</v>
          </cell>
          <cell r="Q34" t="str">
            <v>Risk free rate</v>
          </cell>
          <cell r="R34">
            <v>0.08</v>
          </cell>
          <cell r="Z34" t="str">
            <v>Bull Case</v>
          </cell>
          <cell r="AA34">
            <v>3605</v>
          </cell>
          <cell r="AB34">
            <v>0.3</v>
          </cell>
          <cell r="AC34">
            <v>1081.5</v>
          </cell>
        </row>
        <row r="35">
          <cell r="G35" t="str">
            <v>Value, Rs per share</v>
          </cell>
          <cell r="I35">
            <v>362.84218967563777</v>
          </cell>
          <cell r="Q35" t="str">
            <v>Market premium</v>
          </cell>
          <cell r="R35">
            <v>0.06</v>
          </cell>
          <cell r="Z35" t="str">
            <v>Base Case</v>
          </cell>
          <cell r="AA35">
            <v>2585</v>
          </cell>
          <cell r="AB35">
            <v>0.65</v>
          </cell>
          <cell r="AC35">
            <v>1680.25</v>
          </cell>
        </row>
        <row r="36">
          <cell r="G36" t="str">
            <v>Discount to Base Case</v>
          </cell>
          <cell r="I36">
            <v>0</v>
          </cell>
          <cell r="Q36" t="str">
            <v>Cost of equity</v>
          </cell>
          <cell r="R36">
            <v>0.12740000000000001</v>
          </cell>
          <cell r="Z36" t="str">
            <v>Bear Case</v>
          </cell>
          <cell r="AA36">
            <v>1895</v>
          </cell>
          <cell r="AB36">
            <v>4.9999999999999933E-2</v>
          </cell>
          <cell r="AC36">
            <v>94.749999999999872</v>
          </cell>
        </row>
        <row r="37">
          <cell r="G37" t="str">
            <v>Base Case Value</v>
          </cell>
          <cell r="I37">
            <v>362.84218967563777</v>
          </cell>
          <cell r="J37">
            <v>37.139814270809332</v>
          </cell>
          <cell r="K37">
            <v>31.57065036926064</v>
          </cell>
          <cell r="Q37" t="str">
            <v>PAT CAGR (F15- F25)</v>
          </cell>
          <cell r="R37">
            <v>0.1713743197016484</v>
          </cell>
          <cell r="Z37" t="str">
            <v>Price Target</v>
          </cell>
          <cell r="AC37">
            <v>2856.5</v>
          </cell>
          <cell r="AE37">
            <v>1953</v>
          </cell>
          <cell r="AF37">
            <v>0.46262160778289818</v>
          </cell>
        </row>
        <row r="38">
          <cell r="G38" t="str">
            <v>Discount to Base Case</v>
          </cell>
          <cell r="H38" t="str">
            <v>CAGR (2012-23e)</v>
          </cell>
          <cell r="I38">
            <v>0</v>
          </cell>
          <cell r="Q38" t="str">
            <v>Terminal ROE</v>
          </cell>
          <cell r="R38">
            <v>0.55000000000000004</v>
          </cell>
        </row>
        <row r="39">
          <cell r="B39" t="str">
            <v xml:space="preserve">Business </v>
          </cell>
          <cell r="D39" t="str">
            <v>Revenue</v>
          </cell>
          <cell r="F39" t="str">
            <v xml:space="preserve">EBIT </v>
          </cell>
          <cell r="G39" t="str">
            <v>Price Target</v>
          </cell>
          <cell r="H39" t="str">
            <v>Revenue</v>
          </cell>
          <cell r="I39" t="str">
            <v>EBIT</v>
          </cell>
          <cell r="J39" t="str">
            <v xml:space="preserve">Margin </v>
          </cell>
          <cell r="Q39" t="str">
            <v>Terminal growth</v>
          </cell>
          <cell r="R39">
            <v>0.06</v>
          </cell>
          <cell r="AC39">
            <v>2111</v>
          </cell>
          <cell r="AR39">
            <v>0</v>
          </cell>
          <cell r="AS39">
            <v>0</v>
          </cell>
          <cell r="AT39" t="str">
            <v>Value, Rs/sh</v>
          </cell>
        </row>
        <row r="40">
          <cell r="D40" t="str">
            <v>F2012</v>
          </cell>
          <cell r="E40" t="str">
            <v>F2023e</v>
          </cell>
          <cell r="F40" t="str">
            <v>F2012</v>
          </cell>
          <cell r="G40" t="str">
            <v>F2023e</v>
          </cell>
          <cell r="H40" t="str">
            <v>F2012</v>
          </cell>
          <cell r="I40" t="str">
            <v>F2023e</v>
          </cell>
          <cell r="J40" t="str">
            <v>F2012</v>
          </cell>
          <cell r="K40" t="str">
            <v>F2023e</v>
          </cell>
          <cell r="AC40">
            <v>0.35315016579819991</v>
          </cell>
          <cell r="AQ40">
            <v>0</v>
          </cell>
          <cell r="AR40">
            <v>0</v>
          </cell>
          <cell r="AS40">
            <v>0</v>
          </cell>
          <cell r="AT40">
            <v>0</v>
          </cell>
        </row>
        <row r="41">
          <cell r="B41" t="str">
            <v xml:space="preserve">Watches </v>
          </cell>
          <cell r="D41">
            <v>15200.771000000001</v>
          </cell>
          <cell r="E41">
            <v>53196.305486098041</v>
          </cell>
          <cell r="F41">
            <v>2167.6589999999997</v>
          </cell>
          <cell r="G41">
            <v>7124.5051990309885</v>
          </cell>
          <cell r="H41">
            <v>0.12061385276928638</v>
          </cell>
          <cell r="I41">
            <v>0.11423942817985266</v>
          </cell>
          <cell r="J41">
            <v>0.14260191144251824</v>
          </cell>
          <cell r="K41">
            <v>0.13392857142857145</v>
          </cell>
          <cell r="AQ41">
            <v>0</v>
          </cell>
          <cell r="AR41">
            <v>0</v>
          </cell>
          <cell r="AS41">
            <v>0</v>
          </cell>
          <cell r="AT41">
            <v>0</v>
          </cell>
        </row>
        <row r="42">
          <cell r="B42" t="str">
            <v>Jewellery</v>
          </cell>
          <cell r="D42">
            <v>69898.171000000002</v>
          </cell>
          <cell r="E42">
            <v>302863.785899913</v>
          </cell>
          <cell r="F42">
            <v>6232.1310000000003</v>
          </cell>
          <cell r="G42">
            <v>31142.64978087915</v>
          </cell>
          <cell r="H42">
            <v>0.1425868736382212</v>
          </cell>
          <cell r="I42">
            <v>0.15749709043294957</v>
          </cell>
          <cell r="J42">
            <v>8.9160144118792473E-2</v>
          </cell>
          <cell r="K42">
            <v>0.10282724852145519</v>
          </cell>
          <cell r="AQ42">
            <v>0</v>
          </cell>
          <cell r="AR42">
            <v>0</v>
          </cell>
          <cell r="AS42">
            <v>0</v>
          </cell>
          <cell r="AT42">
            <v>0</v>
          </cell>
        </row>
        <row r="43">
          <cell r="B43" t="str">
            <v>Eyewear</v>
          </cell>
          <cell r="D43">
            <v>1964.0462333333335</v>
          </cell>
          <cell r="E43">
            <v>10450.017641445243</v>
          </cell>
          <cell r="F43">
            <v>-110.88978833333334</v>
          </cell>
          <cell r="G43">
            <v>1026.3410183562294</v>
          </cell>
          <cell r="H43">
            <v>0.16411757778283786</v>
          </cell>
          <cell r="I43">
            <v>0.1044762954150904</v>
          </cell>
          <cell r="J43">
            <v>-5.6459866601578812E-2</v>
          </cell>
          <cell r="K43">
            <v>9.8214285714285726E-2</v>
          </cell>
          <cell r="AQ43">
            <v>0</v>
          </cell>
          <cell r="AR43">
            <v>2585</v>
          </cell>
          <cell r="AS43">
            <v>0.65</v>
          </cell>
          <cell r="AT43">
            <v>0</v>
          </cell>
        </row>
        <row r="44">
          <cell r="B44" t="str">
            <v>Others (Precision Engg)</v>
          </cell>
          <cell r="D44">
            <v>1320.7957666666666</v>
          </cell>
          <cell r="E44">
            <v>7792.9219363600832</v>
          </cell>
          <cell r="F44">
            <v>66.039788333333334</v>
          </cell>
          <cell r="G44">
            <v>508.23403932783162</v>
          </cell>
          <cell r="H44">
            <v>0.17511022504218743</v>
          </cell>
          <cell r="I44">
            <v>0.20384040605638321</v>
          </cell>
          <cell r="J44">
            <v>0.05</v>
          </cell>
          <cell r="K44">
            <v>6.5217391304347838E-2</v>
          </cell>
          <cell r="AQ44" t="str">
            <v>Bear Case</v>
          </cell>
          <cell r="AR44">
            <v>1895</v>
          </cell>
          <cell r="AS44">
            <v>4.9999999999999933E-2</v>
          </cell>
          <cell r="AT44">
            <v>94.749999999999872</v>
          </cell>
        </row>
        <row r="45">
          <cell r="B45" t="str">
            <v>Eyewear</v>
          </cell>
          <cell r="D45">
            <v>1437.107</v>
          </cell>
          <cell r="E45">
            <v>12290.140844735055</v>
          </cell>
          <cell r="F45">
            <v>-131.99535</v>
          </cell>
          <cell r="G45">
            <v>534.35394977108933</v>
          </cell>
          <cell r="H45">
            <v>0.17949884412335604</v>
          </cell>
          <cell r="J45">
            <v>-9.1847962608212194E-2</v>
          </cell>
          <cell r="K45">
            <v>4.3478260869565216E-2</v>
          </cell>
          <cell r="AQ45" t="str">
            <v>Price Target</v>
          </cell>
          <cell r="AT45">
            <v>1746</v>
          </cell>
        </row>
        <row r="46">
          <cell r="B46" t="str">
            <v>Others (Precision Engg)</v>
          </cell>
          <cell r="D46">
            <v>1000.0929999999998</v>
          </cell>
          <cell r="E46">
            <v>4074.9125416737365</v>
          </cell>
          <cell r="F46">
            <v>-50.004649999999998</v>
          </cell>
          <cell r="G46">
            <v>92.611648674403099</v>
          </cell>
          <cell r="H46">
            <v>0.11411255816655963</v>
          </cell>
          <cell r="J46">
            <v>-0.05</v>
          </cell>
          <cell r="K46">
            <v>2.2727272727272728E-2</v>
          </cell>
          <cell r="AT46">
            <v>-1</v>
          </cell>
        </row>
        <row r="47">
          <cell r="AT47">
            <v>1746</v>
          </cell>
        </row>
        <row r="48">
          <cell r="AT48">
            <v>1670.25</v>
          </cell>
        </row>
        <row r="49">
          <cell r="AT49">
            <v>-1</v>
          </cell>
        </row>
        <row r="50">
          <cell r="B50">
            <v>2</v>
          </cell>
          <cell r="AT50">
            <v>1670.25</v>
          </cell>
        </row>
        <row r="51">
          <cell r="AT51">
            <v>0.71022302050591235</v>
          </cell>
        </row>
        <row r="52">
          <cell r="B52">
            <v>2</v>
          </cell>
        </row>
        <row r="53">
          <cell r="A53" t="str">
            <v>SCENARIO ANALYSIS</v>
          </cell>
          <cell r="D53" t="str">
            <v>F2013</v>
          </cell>
          <cell r="E53" t="str">
            <v>F2014e</v>
          </cell>
          <cell r="F53" t="str">
            <v>F2015e</v>
          </cell>
          <cell r="G53" t="str">
            <v>F2016e</v>
          </cell>
          <cell r="H53" t="str">
            <v>F2017e</v>
          </cell>
          <cell r="I53" t="str">
            <v>F2018e</v>
          </cell>
          <cell r="J53" t="str">
            <v>F2019e</v>
          </cell>
          <cell r="K53" t="str">
            <v>F2020e</v>
          </cell>
          <cell r="L53" t="str">
            <v>F2021e</v>
          </cell>
          <cell r="M53" t="str">
            <v>F2022e</v>
          </cell>
          <cell r="N53" t="str">
            <v>F2023e</v>
          </cell>
          <cell r="O53" t="str">
            <v>F2024e</v>
          </cell>
          <cell r="P53" t="str">
            <v>F2025e</v>
          </cell>
          <cell r="Q53" t="str">
            <v>F2026e</v>
          </cell>
          <cell r="R53" t="str">
            <v>F2027e</v>
          </cell>
          <cell r="S53" t="str">
            <v>F2028e</v>
          </cell>
          <cell r="T53" t="str">
            <v>F2029e</v>
          </cell>
          <cell r="U53" t="str">
            <v>F2030e</v>
          </cell>
          <cell r="V53" t="str">
            <v>F2031e</v>
          </cell>
          <cell r="W53" t="str">
            <v>F2032e</v>
          </cell>
          <cell r="X53" t="str">
            <v>F2033e</v>
          </cell>
          <cell r="Y53" t="str">
            <v>F2034e</v>
          </cell>
          <cell r="Z53" t="str">
            <v>F2035e</v>
          </cell>
        </row>
        <row r="55">
          <cell r="A55" t="str">
            <v>Adjusted NPM Growth</v>
          </cell>
          <cell r="D55" t="str">
            <v>F2013e</v>
          </cell>
          <cell r="E55" t="str">
            <v>F2014e</v>
          </cell>
          <cell r="F55" t="str">
            <v>F2015e</v>
          </cell>
          <cell r="G55" t="str">
            <v>F2016e</v>
          </cell>
          <cell r="H55" t="str">
            <v>F2017e</v>
          </cell>
          <cell r="I55" t="str">
            <v>F2018e</v>
          </cell>
          <cell r="J55" t="str">
            <v>F2019e</v>
          </cell>
          <cell r="K55" t="str">
            <v>F2020e</v>
          </cell>
          <cell r="L55" t="str">
            <v>F2021e</v>
          </cell>
          <cell r="M55" t="str">
            <v>F2022e</v>
          </cell>
          <cell r="N55" t="str">
            <v>F2023e</v>
          </cell>
        </row>
        <row r="56">
          <cell r="B56" t="str">
            <v>BULL CASE</v>
          </cell>
          <cell r="Q56" t="str">
            <v>PASTE SPL</v>
          </cell>
        </row>
        <row r="57">
          <cell r="A57" t="str">
            <v>Adjusted NPM Growth</v>
          </cell>
          <cell r="B57" t="str">
            <v>BASE CASE</v>
          </cell>
        </row>
        <row r="58">
          <cell r="B58" t="str">
            <v>BEAR CASE</v>
          </cell>
          <cell r="O58" t="str">
            <v>Same as BASE CASE</v>
          </cell>
        </row>
        <row r="59">
          <cell r="B59" t="str">
            <v>BASE CASE</v>
          </cell>
        </row>
        <row r="60">
          <cell r="A60" t="str">
            <v xml:space="preserve">WATCHES Revenue Growth </v>
          </cell>
          <cell r="B60" t="str">
            <v>BEAR CASE</v>
          </cell>
        </row>
        <row r="61">
          <cell r="B61" t="str">
            <v>BULL CASE</v>
          </cell>
          <cell r="I61">
            <v>0.18</v>
          </cell>
          <cell r="J61">
            <v>0.18</v>
          </cell>
          <cell r="K61">
            <v>0.18</v>
          </cell>
          <cell r="L61">
            <v>0.15</v>
          </cell>
          <cell r="M61">
            <v>0.15</v>
          </cell>
          <cell r="N61">
            <v>0.15</v>
          </cell>
          <cell r="O61">
            <v>0.15</v>
          </cell>
          <cell r="P61">
            <v>0.15</v>
          </cell>
          <cell r="Q61">
            <v>0.12</v>
          </cell>
          <cell r="R61">
            <v>0.12</v>
          </cell>
          <cell r="S61">
            <v>0.12</v>
          </cell>
          <cell r="T61">
            <v>0.12</v>
          </cell>
          <cell r="U61">
            <v>0.12</v>
          </cell>
          <cell r="V61">
            <v>0.12</v>
          </cell>
          <cell r="W61">
            <v>0.12</v>
          </cell>
          <cell r="X61">
            <v>0.12</v>
          </cell>
          <cell r="Y61">
            <v>0.12</v>
          </cell>
          <cell r="Z61">
            <v>0.12</v>
          </cell>
        </row>
        <row r="62">
          <cell r="A62" t="str">
            <v xml:space="preserve">WATCHES Revenue Growth </v>
          </cell>
          <cell r="B62" t="str">
            <v>BASE CASE</v>
          </cell>
          <cell r="I62">
            <v>0.15</v>
          </cell>
          <cell r="J62">
            <v>0.15</v>
          </cell>
          <cell r="K62">
            <v>0.15</v>
          </cell>
          <cell r="L62">
            <v>0.12</v>
          </cell>
          <cell r="M62">
            <v>0.12</v>
          </cell>
          <cell r="N62">
            <v>0.12</v>
          </cell>
          <cell r="O62">
            <v>0.12</v>
          </cell>
          <cell r="P62">
            <v>0.12</v>
          </cell>
          <cell r="Q62">
            <v>0.1</v>
          </cell>
          <cell r="R62">
            <v>0.1</v>
          </cell>
          <cell r="S62">
            <v>0.1</v>
          </cell>
          <cell r="T62">
            <v>0.08</v>
          </cell>
          <cell r="U62">
            <v>0.08</v>
          </cell>
          <cell r="V62">
            <v>0.08</v>
          </cell>
          <cell r="W62">
            <v>0.08</v>
          </cell>
          <cell r="X62">
            <v>0.08</v>
          </cell>
          <cell r="Y62">
            <v>0.08</v>
          </cell>
          <cell r="Z62">
            <v>0.08</v>
          </cell>
        </row>
        <row r="63">
          <cell r="B63" t="str">
            <v>BEAR CASE</v>
          </cell>
          <cell r="F63">
            <v>0.2</v>
          </cell>
          <cell r="G63">
            <v>0.2</v>
          </cell>
          <cell r="H63">
            <v>0.2</v>
          </cell>
          <cell r="I63">
            <v>0.1</v>
          </cell>
          <cell r="J63">
            <v>0.1</v>
          </cell>
          <cell r="K63">
            <v>0.1</v>
          </cell>
          <cell r="L63">
            <v>0.08</v>
          </cell>
          <cell r="M63">
            <v>0.08</v>
          </cell>
          <cell r="N63">
            <v>0.08</v>
          </cell>
          <cell r="O63">
            <v>0.08</v>
          </cell>
          <cell r="P63">
            <v>0.08</v>
          </cell>
          <cell r="Q63">
            <v>0.05</v>
          </cell>
          <cell r="R63">
            <v>0.05</v>
          </cell>
          <cell r="S63">
            <v>0.05</v>
          </cell>
          <cell r="T63">
            <v>0.05</v>
          </cell>
          <cell r="U63">
            <v>0.05</v>
          </cell>
          <cell r="V63">
            <v>0.05</v>
          </cell>
          <cell r="W63">
            <v>0.05</v>
          </cell>
          <cell r="X63">
            <v>0.05</v>
          </cell>
          <cell r="Y63">
            <v>0.05</v>
          </cell>
          <cell r="Z63">
            <v>0.05</v>
          </cell>
          <cell r="AB63">
            <v>0.2</v>
          </cell>
          <cell r="AC63">
            <v>0</v>
          </cell>
          <cell r="AD63">
            <v>0</v>
          </cell>
          <cell r="AE63">
            <v>0</v>
          </cell>
          <cell r="AF63">
            <v>0</v>
          </cell>
          <cell r="AG63">
            <v>5.0000000000000017E-2</v>
          </cell>
          <cell r="AH63">
            <v>5.0000000000000017E-2</v>
          </cell>
          <cell r="AI63">
            <v>5.0000000000000017E-2</v>
          </cell>
          <cell r="AJ63">
            <v>5.0000000000000017E-2</v>
          </cell>
        </row>
        <row r="64">
          <cell r="B64" t="str">
            <v>BASE CASE</v>
          </cell>
          <cell r="F64">
            <v>0.15</v>
          </cell>
          <cell r="G64">
            <v>0.15</v>
          </cell>
          <cell r="H64">
            <v>0.12</v>
          </cell>
          <cell r="I64">
            <v>0.12</v>
          </cell>
          <cell r="J64">
            <v>0.12</v>
          </cell>
          <cell r="K64">
            <v>0.1</v>
          </cell>
          <cell r="L64">
            <v>0.1</v>
          </cell>
          <cell r="M64">
            <v>0.1</v>
          </cell>
          <cell r="N64">
            <v>0.1</v>
          </cell>
          <cell r="Q64">
            <v>0.15</v>
          </cell>
          <cell r="R64">
            <v>0.15</v>
          </cell>
          <cell r="S64">
            <v>0.15</v>
          </cell>
          <cell r="T64">
            <v>0.12</v>
          </cell>
          <cell r="U64">
            <v>0.12</v>
          </cell>
          <cell r="V64">
            <v>0.12</v>
          </cell>
          <cell r="W64">
            <v>0.12</v>
          </cell>
          <cell r="X64">
            <v>0.12</v>
          </cell>
          <cell r="Y64">
            <v>0.12</v>
          </cell>
          <cell r="Z64">
            <v>0.12</v>
          </cell>
          <cell r="AB64">
            <v>0.15</v>
          </cell>
          <cell r="AC64">
            <v>0</v>
          </cell>
          <cell r="AD64">
            <v>0</v>
          </cell>
          <cell r="AE64">
            <v>0</v>
          </cell>
          <cell r="AF64">
            <v>0</v>
          </cell>
          <cell r="AG64">
            <v>0</v>
          </cell>
          <cell r="AH64">
            <v>1.999999999999999E-2</v>
          </cell>
          <cell r="AI64">
            <v>1.999999999999999E-2</v>
          </cell>
          <cell r="AJ64">
            <v>1.999999999999999E-2</v>
          </cell>
        </row>
        <row r="65">
          <cell r="A65" t="str">
            <v>WATCHES EBIT Margin</v>
          </cell>
          <cell r="B65" t="str">
            <v>BEAR CASE</v>
          </cell>
          <cell r="F65">
            <v>0.1</v>
          </cell>
          <cell r="G65">
            <v>0.1</v>
          </cell>
          <cell r="H65">
            <v>6.9999999999999993E-2</v>
          </cell>
          <cell r="I65">
            <v>6.9999999999999993E-2</v>
          </cell>
          <cell r="J65">
            <v>0.05</v>
          </cell>
          <cell r="K65">
            <v>0.05</v>
          </cell>
          <cell r="L65">
            <v>0.05</v>
          </cell>
          <cell r="M65">
            <v>0.03</v>
          </cell>
          <cell r="N65">
            <v>0.03</v>
          </cell>
          <cell r="Q65">
            <v>0.1</v>
          </cell>
          <cell r="R65">
            <v>0.1</v>
          </cell>
          <cell r="S65">
            <v>0.1</v>
          </cell>
          <cell r="T65">
            <v>0.1</v>
          </cell>
          <cell r="U65">
            <v>0.1</v>
          </cell>
          <cell r="V65">
            <v>0.1</v>
          </cell>
          <cell r="W65">
            <v>0.1</v>
          </cell>
          <cell r="X65">
            <v>0.1</v>
          </cell>
          <cell r="Y65">
            <v>0.1</v>
          </cell>
          <cell r="Z65">
            <v>0.1</v>
          </cell>
          <cell r="AB65">
            <v>0.1</v>
          </cell>
          <cell r="AC65">
            <v>0</v>
          </cell>
          <cell r="AD65">
            <v>0</v>
          </cell>
          <cell r="AE65">
            <v>3.0000000000000013E-2</v>
          </cell>
          <cell r="AF65">
            <v>3.0000000000000013E-2</v>
          </cell>
          <cell r="AG65">
            <v>0.05</v>
          </cell>
          <cell r="AH65">
            <v>0.05</v>
          </cell>
          <cell r="AI65">
            <v>0.05</v>
          </cell>
          <cell r="AJ65">
            <v>7.0000000000000007E-2</v>
          </cell>
        </row>
        <row r="66">
          <cell r="B66" t="str">
            <v>BULL CASE</v>
          </cell>
          <cell r="I66">
            <v>0.14000000000000001</v>
          </cell>
          <cell r="J66">
            <v>0.14500000000000002</v>
          </cell>
          <cell r="K66">
            <v>0.15000000000000002</v>
          </cell>
          <cell r="L66">
            <v>0.15500000000000003</v>
          </cell>
          <cell r="M66">
            <v>0.16000000000000003</v>
          </cell>
          <cell r="N66">
            <v>0.16500000000000004</v>
          </cell>
          <cell r="O66">
            <v>0.17000000000000004</v>
          </cell>
          <cell r="P66">
            <v>0.17</v>
          </cell>
          <cell r="Q66">
            <v>0.17</v>
          </cell>
          <cell r="R66">
            <v>0.17</v>
          </cell>
          <cell r="S66">
            <v>0.17</v>
          </cell>
          <cell r="T66">
            <v>0.17</v>
          </cell>
          <cell r="U66">
            <v>0.17</v>
          </cell>
          <cell r="V66">
            <v>0.17</v>
          </cell>
          <cell r="W66">
            <v>0.17</v>
          </cell>
          <cell r="X66">
            <v>0.17</v>
          </cell>
          <cell r="Y66">
            <v>0.17</v>
          </cell>
          <cell r="Z66">
            <v>0.17</v>
          </cell>
        </row>
        <row r="67">
          <cell r="A67" t="str">
            <v>WATCHES EBIT Margin</v>
          </cell>
          <cell r="B67" t="str">
            <v>BASE CASE</v>
          </cell>
          <cell r="I67">
            <v>0.13</v>
          </cell>
          <cell r="J67">
            <v>0.13500000000000001</v>
          </cell>
          <cell r="K67">
            <v>0.14000000000000001</v>
          </cell>
          <cell r="L67">
            <v>0.14500000000000002</v>
          </cell>
          <cell r="M67">
            <v>0.15000000000000002</v>
          </cell>
          <cell r="N67">
            <v>0.15000000000000002</v>
          </cell>
          <cell r="O67">
            <v>0.15000000000000002</v>
          </cell>
          <cell r="P67">
            <v>0.15000000000000002</v>
          </cell>
          <cell r="Q67">
            <v>0.15000000000000002</v>
          </cell>
          <cell r="R67">
            <v>0.15000000000000002</v>
          </cell>
          <cell r="S67">
            <v>0.15000000000000002</v>
          </cell>
          <cell r="T67">
            <v>0.15000000000000002</v>
          </cell>
          <cell r="U67">
            <v>0.15000000000000002</v>
          </cell>
          <cell r="V67">
            <v>0.15000000000000002</v>
          </cell>
          <cell r="W67">
            <v>0.15000000000000002</v>
          </cell>
          <cell r="X67">
            <v>0.15000000000000002</v>
          </cell>
          <cell r="Y67">
            <v>0.15000000000000002</v>
          </cell>
          <cell r="Z67">
            <v>0.15000000000000002</v>
          </cell>
        </row>
        <row r="68">
          <cell r="B68" t="str">
            <v>BEAR CASE</v>
          </cell>
          <cell r="F68">
            <v>0.21000000000000002</v>
          </cell>
          <cell r="G68">
            <v>0.21000000000000002</v>
          </cell>
          <cell r="H68">
            <v>0.21000000000000002</v>
          </cell>
          <cell r="I68">
            <v>0.12</v>
          </cell>
          <cell r="J68">
            <v>0.12</v>
          </cell>
          <cell r="K68">
            <v>0.12</v>
          </cell>
          <cell r="L68">
            <v>0.12</v>
          </cell>
          <cell r="M68">
            <v>0.12</v>
          </cell>
          <cell r="N68">
            <v>0.12</v>
          </cell>
          <cell r="O68">
            <v>0.12</v>
          </cell>
          <cell r="P68">
            <v>0.12</v>
          </cell>
          <cell r="Q68">
            <v>0.12</v>
          </cell>
          <cell r="R68">
            <v>0.12</v>
          </cell>
          <cell r="S68">
            <v>0.12</v>
          </cell>
          <cell r="T68">
            <v>0.12</v>
          </cell>
          <cell r="U68">
            <v>0.12</v>
          </cell>
          <cell r="V68">
            <v>0.12</v>
          </cell>
          <cell r="W68">
            <v>0.12</v>
          </cell>
          <cell r="X68">
            <v>0.12</v>
          </cell>
          <cell r="Y68">
            <v>0.12</v>
          </cell>
          <cell r="Z68">
            <v>0.12</v>
          </cell>
          <cell r="AB68">
            <v>0.2</v>
          </cell>
          <cell r="AC68">
            <v>-1.0000000000000009E-2</v>
          </cell>
          <cell r="AD68">
            <v>-1.0000000000000009E-2</v>
          </cell>
          <cell r="AE68">
            <v>-1.0000000000000009E-2</v>
          </cell>
          <cell r="AF68">
            <v>0</v>
          </cell>
          <cell r="AG68">
            <v>0</v>
          </cell>
          <cell r="AH68">
            <v>0</v>
          </cell>
          <cell r="AI68">
            <v>1.0000000000000009E-2</v>
          </cell>
          <cell r="AJ68">
            <v>1.0000000000000009E-2</v>
          </cell>
        </row>
        <row r="69">
          <cell r="B69" t="str">
            <v>BASE CASE</v>
          </cell>
          <cell r="F69">
            <v>0.16</v>
          </cell>
          <cell r="G69">
            <v>0.16</v>
          </cell>
          <cell r="H69">
            <v>0.16</v>
          </cell>
          <cell r="I69">
            <v>0.15</v>
          </cell>
          <cell r="J69">
            <v>0.15</v>
          </cell>
          <cell r="K69">
            <v>0.15</v>
          </cell>
          <cell r="L69">
            <v>0.14000000000000001</v>
          </cell>
          <cell r="M69">
            <v>0.14000000000000001</v>
          </cell>
          <cell r="N69">
            <v>0.14000000000000001</v>
          </cell>
          <cell r="O69">
            <v>231.48225897315703</v>
          </cell>
          <cell r="Q69">
            <v>0.17499999999999999</v>
          </cell>
          <cell r="R69">
            <v>0.17499999999999999</v>
          </cell>
          <cell r="S69">
            <v>0.17499999999999999</v>
          </cell>
          <cell r="T69">
            <v>0.17</v>
          </cell>
          <cell r="U69">
            <v>0.18</v>
          </cell>
          <cell r="V69">
            <v>0.18</v>
          </cell>
          <cell r="W69">
            <v>0.18</v>
          </cell>
          <cell r="X69">
            <v>0.18</v>
          </cell>
          <cell r="Y69">
            <v>0.18</v>
          </cell>
          <cell r="Z69">
            <v>0.18</v>
          </cell>
          <cell r="AB69">
            <v>0.17499999999999999</v>
          </cell>
          <cell r="AC69">
            <v>1.4999999999999986E-2</v>
          </cell>
          <cell r="AD69">
            <v>1.4999999999999986E-2</v>
          </cell>
          <cell r="AE69">
            <v>1.0000000000000009E-2</v>
          </cell>
          <cell r="AF69">
            <v>0.03</v>
          </cell>
          <cell r="AG69">
            <v>0.03</v>
          </cell>
          <cell r="AH69">
            <v>0.03</v>
          </cell>
          <cell r="AI69">
            <v>3.999999999999998E-2</v>
          </cell>
          <cell r="AJ69">
            <v>3.999999999999998E-2</v>
          </cell>
        </row>
        <row r="70">
          <cell r="A70" t="str">
            <v xml:space="preserve">TANISHQ Revenue Growth </v>
          </cell>
          <cell r="B70" t="str">
            <v>BEAR CASE</v>
          </cell>
          <cell r="F70">
            <v>7.0000000000000007E-2</v>
          </cell>
          <cell r="G70">
            <v>7.0000000000000007E-2</v>
          </cell>
          <cell r="H70">
            <v>7.0000000000000007E-2</v>
          </cell>
          <cell r="I70">
            <v>0.06</v>
          </cell>
          <cell r="J70">
            <v>0.06</v>
          </cell>
          <cell r="K70">
            <v>0.06</v>
          </cell>
          <cell r="L70">
            <v>0.05</v>
          </cell>
          <cell r="M70">
            <v>0.05</v>
          </cell>
          <cell r="N70">
            <v>0.05</v>
          </cell>
          <cell r="Q70">
            <v>0.15</v>
          </cell>
          <cell r="R70">
            <v>0.15</v>
          </cell>
          <cell r="S70">
            <v>0.15</v>
          </cell>
          <cell r="T70">
            <v>0.15</v>
          </cell>
          <cell r="U70">
            <v>0.15</v>
          </cell>
          <cell r="V70">
            <v>0.15</v>
          </cell>
          <cell r="W70">
            <v>0.15</v>
          </cell>
          <cell r="X70">
            <v>0.15</v>
          </cell>
          <cell r="Y70">
            <v>0.15</v>
          </cell>
          <cell r="Z70">
            <v>0.15</v>
          </cell>
          <cell r="AB70">
            <v>0.15</v>
          </cell>
          <cell r="AC70">
            <v>7.9999999999999988E-2</v>
          </cell>
          <cell r="AD70">
            <v>7.9999999999999988E-2</v>
          </cell>
          <cell r="AE70">
            <v>7.9999999999999988E-2</v>
          </cell>
          <cell r="AF70">
            <v>0.09</v>
          </cell>
          <cell r="AG70">
            <v>0.09</v>
          </cell>
          <cell r="AH70">
            <v>0.09</v>
          </cell>
          <cell r="AI70">
            <v>9.9999999999999992E-2</v>
          </cell>
          <cell r="AJ70">
            <v>9.9999999999999992E-2</v>
          </cell>
        </row>
        <row r="71">
          <cell r="B71" t="str">
            <v>BULL CASE</v>
          </cell>
          <cell r="I71">
            <v>0.22</v>
          </cell>
          <cell r="J71">
            <v>0.22</v>
          </cell>
          <cell r="K71">
            <v>0.22</v>
          </cell>
          <cell r="L71">
            <v>0.2</v>
          </cell>
          <cell r="M71">
            <v>0.2</v>
          </cell>
          <cell r="N71">
            <v>0.18</v>
          </cell>
          <cell r="O71">
            <v>0.18</v>
          </cell>
          <cell r="P71">
            <v>0.15</v>
          </cell>
          <cell r="Q71">
            <v>0.15</v>
          </cell>
          <cell r="R71">
            <v>0.12</v>
          </cell>
          <cell r="S71">
            <v>0.12</v>
          </cell>
          <cell r="T71">
            <v>0.1</v>
          </cell>
          <cell r="U71">
            <v>0.1</v>
          </cell>
          <cell r="V71">
            <v>0.1</v>
          </cell>
          <cell r="W71">
            <v>0.1</v>
          </cell>
          <cell r="X71">
            <v>0.1</v>
          </cell>
          <cell r="Y71">
            <v>0.1</v>
          </cell>
          <cell r="Z71">
            <v>0.1</v>
          </cell>
        </row>
        <row r="72">
          <cell r="A72" t="str">
            <v xml:space="preserve">TANISHQ Revenue Growth </v>
          </cell>
          <cell r="B72" t="str">
            <v>BASE CASE</v>
          </cell>
          <cell r="I72">
            <v>0.18</v>
          </cell>
          <cell r="J72">
            <v>0.16</v>
          </cell>
          <cell r="K72">
            <v>0.16</v>
          </cell>
          <cell r="L72">
            <v>0.15</v>
          </cell>
          <cell r="M72">
            <v>0.15</v>
          </cell>
          <cell r="N72">
            <v>0.12</v>
          </cell>
          <cell r="O72">
            <v>0.12</v>
          </cell>
          <cell r="P72">
            <v>0.1</v>
          </cell>
          <cell r="Q72">
            <v>0.1</v>
          </cell>
          <cell r="R72">
            <v>0.08</v>
          </cell>
          <cell r="S72">
            <v>0.08</v>
          </cell>
          <cell r="T72">
            <v>0.08</v>
          </cell>
          <cell r="U72">
            <v>0.08</v>
          </cell>
          <cell r="V72">
            <v>0.08</v>
          </cell>
          <cell r="W72">
            <v>0.08</v>
          </cell>
          <cell r="X72">
            <v>0.08</v>
          </cell>
          <cell r="Y72">
            <v>0.08</v>
          </cell>
          <cell r="Z72">
            <v>0.08</v>
          </cell>
        </row>
        <row r="73">
          <cell r="B73" t="str">
            <v>BEAR CASE</v>
          </cell>
          <cell r="F73">
            <v>0.25</v>
          </cell>
          <cell r="G73">
            <v>0.25</v>
          </cell>
          <cell r="H73">
            <v>0.25</v>
          </cell>
          <cell r="I73">
            <v>0.1</v>
          </cell>
          <cell r="J73">
            <v>0.1</v>
          </cell>
          <cell r="K73">
            <v>0.1</v>
          </cell>
          <cell r="L73">
            <v>0.1</v>
          </cell>
          <cell r="M73">
            <v>0.1</v>
          </cell>
          <cell r="N73">
            <v>0.1</v>
          </cell>
          <cell r="O73">
            <v>0.1</v>
          </cell>
          <cell r="P73">
            <v>0.1</v>
          </cell>
          <cell r="Q73">
            <v>0.05</v>
          </cell>
          <cell r="R73">
            <v>0.05</v>
          </cell>
          <cell r="S73">
            <v>0.05</v>
          </cell>
          <cell r="T73">
            <v>0.05</v>
          </cell>
          <cell r="U73">
            <v>0.05</v>
          </cell>
          <cell r="V73">
            <v>0.05</v>
          </cell>
          <cell r="W73">
            <v>0.05</v>
          </cell>
          <cell r="X73">
            <v>0.05</v>
          </cell>
          <cell r="Y73">
            <v>0.05</v>
          </cell>
          <cell r="Z73">
            <v>0.05</v>
          </cell>
          <cell r="AB73">
            <v>0.25</v>
          </cell>
          <cell r="AC73">
            <v>0</v>
          </cell>
          <cell r="AD73">
            <v>0</v>
          </cell>
          <cell r="AE73">
            <v>0</v>
          </cell>
          <cell r="AF73">
            <v>0</v>
          </cell>
          <cell r="AG73">
            <v>4.9999999999999989E-2</v>
          </cell>
          <cell r="AH73">
            <v>4.9999999999999989E-2</v>
          </cell>
          <cell r="AI73">
            <v>4.9999999999999989E-2</v>
          </cell>
          <cell r="AJ73">
            <v>4.9999999999999989E-2</v>
          </cell>
        </row>
        <row r="74">
          <cell r="B74" t="str">
            <v>BASE CASE</v>
          </cell>
          <cell r="F74">
            <v>0.2</v>
          </cell>
          <cell r="G74">
            <v>0.2</v>
          </cell>
          <cell r="H74">
            <v>0.2</v>
          </cell>
          <cell r="I74">
            <v>0.15</v>
          </cell>
          <cell r="J74">
            <v>0.15</v>
          </cell>
          <cell r="K74">
            <v>0.15</v>
          </cell>
          <cell r="L74">
            <v>0.15</v>
          </cell>
          <cell r="M74">
            <v>0.15</v>
          </cell>
          <cell r="N74">
            <v>0.15</v>
          </cell>
          <cell r="Q74">
            <v>0.2</v>
          </cell>
          <cell r="R74">
            <v>0.2</v>
          </cell>
          <cell r="S74">
            <v>0.18</v>
          </cell>
          <cell r="T74">
            <v>0.18</v>
          </cell>
          <cell r="U74">
            <v>0.18</v>
          </cell>
          <cell r="V74">
            <v>0.18</v>
          </cell>
          <cell r="W74">
            <v>0.18</v>
          </cell>
          <cell r="X74">
            <v>0.18</v>
          </cell>
          <cell r="Y74">
            <v>0.18</v>
          </cell>
          <cell r="Z74">
            <v>0.18</v>
          </cell>
          <cell r="AB74">
            <v>0.2</v>
          </cell>
          <cell r="AC74">
            <v>0</v>
          </cell>
          <cell r="AD74">
            <v>-2.0000000000000018E-2</v>
          </cell>
          <cell r="AE74">
            <v>-2.0000000000000018E-2</v>
          </cell>
          <cell r="AF74">
            <v>0.03</v>
          </cell>
          <cell r="AG74">
            <v>0.03</v>
          </cell>
          <cell r="AH74">
            <v>0.03</v>
          </cell>
          <cell r="AI74">
            <v>0.03</v>
          </cell>
          <cell r="AJ74">
            <v>0.03</v>
          </cell>
        </row>
        <row r="75">
          <cell r="A75" t="str">
            <v>TANISHQ EBIT Margin</v>
          </cell>
          <cell r="B75" t="str">
            <v>BEAR CASE</v>
          </cell>
          <cell r="F75">
            <v>0.15000000000000002</v>
          </cell>
          <cell r="G75">
            <v>0.15000000000000002</v>
          </cell>
          <cell r="H75">
            <v>0.12</v>
          </cell>
          <cell r="I75">
            <v>0.12</v>
          </cell>
          <cell r="J75">
            <v>0.1</v>
          </cell>
          <cell r="K75">
            <v>0.1</v>
          </cell>
          <cell r="L75">
            <v>0.08</v>
          </cell>
          <cell r="M75">
            <v>0.08</v>
          </cell>
          <cell r="N75">
            <v>0.05</v>
          </cell>
          <cell r="Q75">
            <v>0.15</v>
          </cell>
          <cell r="R75">
            <v>0.15</v>
          </cell>
          <cell r="S75">
            <v>0.15</v>
          </cell>
          <cell r="T75">
            <v>0.15</v>
          </cell>
          <cell r="U75">
            <v>0.15</v>
          </cell>
          <cell r="V75">
            <v>0.15</v>
          </cell>
          <cell r="W75">
            <v>0.15</v>
          </cell>
          <cell r="X75">
            <v>0.15</v>
          </cell>
          <cell r="Y75">
            <v>0.15</v>
          </cell>
          <cell r="Z75">
            <v>0.15</v>
          </cell>
          <cell r="AB75">
            <v>0.15</v>
          </cell>
          <cell r="AC75">
            <v>0</v>
          </cell>
          <cell r="AD75">
            <v>0</v>
          </cell>
          <cell r="AE75">
            <v>0.03</v>
          </cell>
          <cell r="AF75">
            <v>0.03</v>
          </cell>
          <cell r="AG75">
            <v>4.9999999999999989E-2</v>
          </cell>
          <cell r="AH75">
            <v>4.9999999999999989E-2</v>
          </cell>
          <cell r="AI75">
            <v>6.9999999999999993E-2</v>
          </cell>
          <cell r="AJ75">
            <v>6.9999999999999993E-2</v>
          </cell>
        </row>
        <row r="76">
          <cell r="B76" t="str">
            <v>BULL CASE</v>
          </cell>
          <cell r="I76">
            <v>0.125</v>
          </cell>
          <cell r="J76">
            <v>0.126</v>
          </cell>
          <cell r="K76">
            <v>0.127</v>
          </cell>
          <cell r="L76">
            <v>0.128</v>
          </cell>
          <cell r="M76">
            <v>0.129</v>
          </cell>
          <cell r="N76">
            <v>0.13</v>
          </cell>
          <cell r="O76">
            <v>0.13100000000000001</v>
          </cell>
          <cell r="P76">
            <v>0.13200000000000001</v>
          </cell>
          <cell r="Q76">
            <v>0.13300000000000001</v>
          </cell>
          <cell r="R76">
            <v>0.13400000000000001</v>
          </cell>
          <cell r="S76">
            <v>0.13500000000000001</v>
          </cell>
          <cell r="T76">
            <v>0.13600000000000001</v>
          </cell>
          <cell r="U76">
            <v>0.13700000000000001</v>
          </cell>
          <cell r="V76">
            <v>0.13800000000000001</v>
          </cell>
          <cell r="W76">
            <v>0.13900000000000001</v>
          </cell>
          <cell r="X76">
            <v>0.14000000000000001</v>
          </cell>
          <cell r="Y76">
            <v>0.14000000000000001</v>
          </cell>
          <cell r="Z76">
            <v>0.14000000000000001</v>
          </cell>
        </row>
        <row r="77">
          <cell r="A77" t="str">
            <v>TANISHQ EBIT Margin</v>
          </cell>
          <cell r="B77" t="str">
            <v>BASE CASE</v>
          </cell>
          <cell r="I77">
            <v>0.115</v>
          </cell>
          <cell r="J77">
            <v>0.11600000000000001</v>
          </cell>
          <cell r="K77">
            <v>0.11700000000000001</v>
          </cell>
          <cell r="L77">
            <v>0.11800000000000001</v>
          </cell>
          <cell r="M77">
            <v>0.11900000000000001</v>
          </cell>
          <cell r="N77">
            <v>0.12000000000000001</v>
          </cell>
          <cell r="O77">
            <v>0.12100000000000001</v>
          </cell>
          <cell r="P77">
            <v>0.12200000000000001</v>
          </cell>
          <cell r="Q77">
            <v>0.12300000000000001</v>
          </cell>
          <cell r="R77">
            <v>0.12400000000000001</v>
          </cell>
          <cell r="S77">
            <v>0.125</v>
          </cell>
          <cell r="T77">
            <v>0.125</v>
          </cell>
          <cell r="U77">
            <v>0.125</v>
          </cell>
          <cell r="V77">
            <v>0.125</v>
          </cell>
          <cell r="W77">
            <v>0.125</v>
          </cell>
          <cell r="X77">
            <v>0.125</v>
          </cell>
          <cell r="Y77">
            <v>0.125</v>
          </cell>
          <cell r="Z77">
            <v>0.125</v>
          </cell>
        </row>
        <row r="78">
          <cell r="B78" t="str">
            <v>BEAR CASE</v>
          </cell>
          <cell r="F78">
            <v>0.15</v>
          </cell>
          <cell r="G78">
            <v>0.15</v>
          </cell>
          <cell r="H78">
            <v>0.15</v>
          </cell>
          <cell r="I78">
            <v>0.105</v>
          </cell>
          <cell r="J78">
            <v>0.105</v>
          </cell>
          <cell r="K78">
            <v>0.105</v>
          </cell>
          <cell r="L78">
            <v>0.105</v>
          </cell>
          <cell r="M78">
            <v>0.105</v>
          </cell>
          <cell r="N78">
            <v>0.105</v>
          </cell>
          <cell r="O78">
            <v>0.105</v>
          </cell>
          <cell r="P78">
            <v>0.105</v>
          </cell>
          <cell r="Q78">
            <v>0.105</v>
          </cell>
          <cell r="R78">
            <v>0.105</v>
          </cell>
          <cell r="S78">
            <v>0.105</v>
          </cell>
          <cell r="T78">
            <v>0.105</v>
          </cell>
          <cell r="U78">
            <v>0.105</v>
          </cell>
          <cell r="V78">
            <v>0.105</v>
          </cell>
          <cell r="W78">
            <v>0.105</v>
          </cell>
          <cell r="X78">
            <v>0.105</v>
          </cell>
          <cell r="Y78">
            <v>0.105</v>
          </cell>
          <cell r="Z78">
            <v>0.105</v>
          </cell>
          <cell r="AB78">
            <v>0.1</v>
          </cell>
          <cell r="AC78">
            <v>-4.9999999999999989E-2</v>
          </cell>
          <cell r="AD78">
            <v>-4.9999999999999989E-2</v>
          </cell>
          <cell r="AE78">
            <v>-4.9999999999999989E-2</v>
          </cell>
          <cell r="AF78">
            <v>-4.9999999999999989E-2</v>
          </cell>
          <cell r="AG78">
            <v>-4.9999999999999989E-2</v>
          </cell>
          <cell r="AH78">
            <v>-4.9999999999999989E-2</v>
          </cell>
          <cell r="AI78">
            <v>-4.9999999999999989E-2</v>
          </cell>
          <cell r="AJ78">
            <v>-4.9999999999999989E-2</v>
          </cell>
        </row>
        <row r="79">
          <cell r="B79" t="str">
            <v>BASE CASE</v>
          </cell>
          <cell r="F79">
            <v>9.5000000000000001E-2</v>
          </cell>
          <cell r="G79">
            <v>9.5000000000000001E-2</v>
          </cell>
          <cell r="H79">
            <v>9.5000000000000001E-2</v>
          </cell>
          <cell r="I79">
            <v>9.5000000000000001E-2</v>
          </cell>
          <cell r="J79">
            <v>9.5000000000000001E-2</v>
          </cell>
          <cell r="K79">
            <v>9.5000000000000001E-2</v>
          </cell>
          <cell r="L79">
            <v>9.5000000000000001E-2</v>
          </cell>
          <cell r="M79">
            <v>9.5000000000000001E-2</v>
          </cell>
          <cell r="N79">
            <v>9.5000000000000001E-2</v>
          </cell>
          <cell r="Q79">
            <v>7.4999999999999997E-2</v>
          </cell>
          <cell r="R79">
            <v>7.4999999999999997E-2</v>
          </cell>
          <cell r="S79">
            <v>7.4999999999999997E-2</v>
          </cell>
          <cell r="T79">
            <v>0.08</v>
          </cell>
          <cell r="U79">
            <v>0.08</v>
          </cell>
          <cell r="V79">
            <v>0.08</v>
          </cell>
          <cell r="W79">
            <v>0.08</v>
          </cell>
          <cell r="X79">
            <v>8.5000000000000006E-2</v>
          </cell>
          <cell r="Y79">
            <v>8.5000000000000006E-2</v>
          </cell>
          <cell r="Z79">
            <v>8.5000000000000006E-2</v>
          </cell>
          <cell r="AB79">
            <v>7.4999999999999997E-2</v>
          </cell>
          <cell r="AC79">
            <v>-2.0000000000000004E-2</v>
          </cell>
          <cell r="AD79">
            <v>-2.0000000000000004E-2</v>
          </cell>
          <cell r="AE79">
            <v>-1.4999999999999999E-2</v>
          </cell>
          <cell r="AF79">
            <v>-1.4999999999999999E-2</v>
          </cell>
          <cell r="AG79">
            <v>-1.4999999999999999E-2</v>
          </cell>
          <cell r="AH79">
            <v>-1.4999999999999999E-2</v>
          </cell>
          <cell r="AI79">
            <v>-9.999999999999995E-3</v>
          </cell>
          <cell r="AJ79">
            <v>-9.999999999999995E-3</v>
          </cell>
        </row>
        <row r="80">
          <cell r="A80" t="str">
            <v xml:space="preserve">GOLD PLUS Revenue Growth </v>
          </cell>
          <cell r="B80" t="str">
            <v>BEAR CASE</v>
          </cell>
          <cell r="F80">
            <v>4.4999999999999998E-2</v>
          </cell>
          <cell r="G80">
            <v>4.4999999999999998E-2</v>
          </cell>
          <cell r="H80">
            <v>4.4999999999999998E-2</v>
          </cell>
          <cell r="I80">
            <v>3.5000000000000003E-2</v>
          </cell>
          <cell r="J80">
            <v>3.5000000000000003E-2</v>
          </cell>
          <cell r="K80">
            <v>3.5000000000000003E-2</v>
          </cell>
          <cell r="L80">
            <v>2.5000000000000001E-2</v>
          </cell>
          <cell r="M80">
            <v>2.5000000000000001E-2</v>
          </cell>
          <cell r="N80">
            <v>2.5000000000000001E-2</v>
          </cell>
          <cell r="Q80">
            <v>0.05</v>
          </cell>
          <cell r="R80">
            <v>0.05</v>
          </cell>
          <cell r="S80">
            <v>0.05</v>
          </cell>
          <cell r="T80">
            <v>0.05</v>
          </cell>
          <cell r="U80">
            <v>0.05</v>
          </cell>
          <cell r="V80">
            <v>0.05</v>
          </cell>
          <cell r="W80">
            <v>0.05</v>
          </cell>
          <cell r="X80">
            <v>0.05</v>
          </cell>
          <cell r="Y80">
            <v>0.05</v>
          </cell>
          <cell r="Z80">
            <v>0.05</v>
          </cell>
          <cell r="AB80">
            <v>0.05</v>
          </cell>
          <cell r="AC80">
            <v>5.0000000000000044E-3</v>
          </cell>
          <cell r="AD80">
            <v>5.0000000000000044E-3</v>
          </cell>
          <cell r="AE80">
            <v>5.0000000000000044E-3</v>
          </cell>
          <cell r="AF80">
            <v>1.4999999999999999E-2</v>
          </cell>
          <cell r="AG80">
            <v>1.4999999999999999E-2</v>
          </cell>
          <cell r="AH80">
            <v>1.4999999999999999E-2</v>
          </cell>
          <cell r="AI80">
            <v>2.5000000000000001E-2</v>
          </cell>
          <cell r="AJ80">
            <v>2.5000000000000001E-2</v>
          </cell>
        </row>
        <row r="81">
          <cell r="B81" t="str">
            <v>BULL CASE</v>
          </cell>
          <cell r="I81">
            <v>0.12</v>
          </cell>
          <cell r="J81">
            <v>0.12</v>
          </cell>
          <cell r="K81">
            <v>0.12</v>
          </cell>
          <cell r="L81">
            <v>0.12</v>
          </cell>
          <cell r="M81">
            <v>0.12</v>
          </cell>
          <cell r="N81">
            <v>0.12</v>
          </cell>
          <cell r="O81">
            <v>0.12</v>
          </cell>
          <cell r="P81">
            <v>0.12</v>
          </cell>
          <cell r="Q81">
            <v>0.08</v>
          </cell>
          <cell r="R81">
            <v>0.08</v>
          </cell>
          <cell r="S81">
            <v>0.08</v>
          </cell>
          <cell r="T81">
            <v>0.08</v>
          </cell>
          <cell r="U81">
            <v>0.08</v>
          </cell>
          <cell r="V81">
            <v>0.08</v>
          </cell>
          <cell r="W81">
            <v>0.08</v>
          </cell>
          <cell r="X81">
            <v>0.08</v>
          </cell>
          <cell r="Y81">
            <v>0.08</v>
          </cell>
          <cell r="Z81">
            <v>0.08</v>
          </cell>
        </row>
        <row r="82">
          <cell r="A82" t="str">
            <v xml:space="preserve">GOLD PLUS Revenue Growth </v>
          </cell>
          <cell r="B82" t="str">
            <v>BASE CASE</v>
          </cell>
          <cell r="I82">
            <v>0.08</v>
          </cell>
          <cell r="J82">
            <v>0.08</v>
          </cell>
          <cell r="K82">
            <v>0.08</v>
          </cell>
          <cell r="L82">
            <v>0.08</v>
          </cell>
          <cell r="M82">
            <v>0.08</v>
          </cell>
          <cell r="N82">
            <v>0.08</v>
          </cell>
          <cell r="O82">
            <v>0.08</v>
          </cell>
          <cell r="P82">
            <v>0.08</v>
          </cell>
          <cell r="Q82">
            <v>0.05</v>
          </cell>
          <cell r="R82">
            <v>0.05</v>
          </cell>
          <cell r="S82">
            <v>0.05</v>
          </cell>
          <cell r="T82">
            <v>0.05</v>
          </cell>
          <cell r="U82">
            <v>0.05</v>
          </cell>
          <cell r="V82">
            <v>0.05</v>
          </cell>
          <cell r="W82">
            <v>0.05</v>
          </cell>
          <cell r="X82">
            <v>0.05</v>
          </cell>
          <cell r="Y82">
            <v>0.05</v>
          </cell>
          <cell r="Z82">
            <v>0.05</v>
          </cell>
        </row>
        <row r="83">
          <cell r="B83" t="str">
            <v>BEAR CASE</v>
          </cell>
          <cell r="F83">
            <v>0.15000000000000002</v>
          </cell>
          <cell r="G83">
            <v>0.15000000000000002</v>
          </cell>
          <cell r="H83">
            <v>0.15000000000000002</v>
          </cell>
          <cell r="I83">
            <v>0.05</v>
          </cell>
          <cell r="J83">
            <v>0.05</v>
          </cell>
          <cell r="K83">
            <v>0.05</v>
          </cell>
          <cell r="L83">
            <v>0.05</v>
          </cell>
          <cell r="M83">
            <v>0.05</v>
          </cell>
          <cell r="N83">
            <v>0.05</v>
          </cell>
          <cell r="O83">
            <v>0.05</v>
          </cell>
          <cell r="P83">
            <v>0.05</v>
          </cell>
          <cell r="Q83">
            <v>0</v>
          </cell>
          <cell r="R83">
            <v>0</v>
          </cell>
          <cell r="S83">
            <v>0</v>
          </cell>
          <cell r="T83">
            <v>0</v>
          </cell>
          <cell r="U83">
            <v>0</v>
          </cell>
          <cell r="V83">
            <v>0</v>
          </cell>
          <cell r="W83">
            <v>0</v>
          </cell>
          <cell r="X83">
            <v>0</v>
          </cell>
          <cell r="Y83">
            <v>0</v>
          </cell>
          <cell r="Z83">
            <v>0</v>
          </cell>
          <cell r="AB83">
            <v>0.25</v>
          </cell>
          <cell r="AC83">
            <v>9.9999999999999978E-2</v>
          </cell>
          <cell r="AD83">
            <v>9.9999999999999978E-2</v>
          </cell>
          <cell r="AE83">
            <v>9.9999999999999978E-2</v>
          </cell>
          <cell r="AF83">
            <v>9.9999999999999978E-2</v>
          </cell>
          <cell r="AG83">
            <v>9.9999999999999978E-2</v>
          </cell>
          <cell r="AH83">
            <v>9.9999999999999978E-2</v>
          </cell>
          <cell r="AI83">
            <v>9.9999999999999978E-2</v>
          </cell>
          <cell r="AJ83">
            <v>9.9999999999999978E-2</v>
          </cell>
        </row>
        <row r="84">
          <cell r="B84" t="str">
            <v>BASE CASE</v>
          </cell>
          <cell r="F84">
            <v>0.1</v>
          </cell>
          <cell r="G84">
            <v>0.1</v>
          </cell>
          <cell r="H84">
            <v>0.1</v>
          </cell>
          <cell r="I84">
            <v>0.1</v>
          </cell>
          <cell r="J84">
            <v>0.1</v>
          </cell>
          <cell r="K84">
            <v>0.1</v>
          </cell>
          <cell r="L84">
            <v>0.1</v>
          </cell>
          <cell r="M84">
            <v>0.1</v>
          </cell>
          <cell r="N84">
            <v>0.1</v>
          </cell>
          <cell r="Q84">
            <v>0.2</v>
          </cell>
          <cell r="R84">
            <v>0.2</v>
          </cell>
          <cell r="S84">
            <v>0.2</v>
          </cell>
          <cell r="T84">
            <v>0.2</v>
          </cell>
          <cell r="U84">
            <v>0.2</v>
          </cell>
          <cell r="V84">
            <v>0.2</v>
          </cell>
          <cell r="W84">
            <v>0.2</v>
          </cell>
          <cell r="X84">
            <v>0.2</v>
          </cell>
          <cell r="Y84">
            <v>0.2</v>
          </cell>
          <cell r="Z84">
            <v>0.2</v>
          </cell>
          <cell r="AB84">
            <v>0.2</v>
          </cell>
          <cell r="AC84">
            <v>0.1</v>
          </cell>
          <cell r="AD84">
            <v>0.1</v>
          </cell>
          <cell r="AE84">
            <v>0.1</v>
          </cell>
          <cell r="AF84">
            <v>0.1</v>
          </cell>
          <cell r="AG84">
            <v>0.1</v>
          </cell>
          <cell r="AH84">
            <v>0.1</v>
          </cell>
          <cell r="AI84">
            <v>0.1</v>
          </cell>
          <cell r="AJ84">
            <v>0.1</v>
          </cell>
        </row>
        <row r="85">
          <cell r="B85" t="str">
            <v>BEAR CASE</v>
          </cell>
          <cell r="F85">
            <v>0.05</v>
          </cell>
          <cell r="G85">
            <v>0.05</v>
          </cell>
          <cell r="H85">
            <v>0.05</v>
          </cell>
          <cell r="I85">
            <v>0.05</v>
          </cell>
          <cell r="J85">
            <v>0.05</v>
          </cell>
          <cell r="K85">
            <v>0.05</v>
          </cell>
          <cell r="L85">
            <v>0.05</v>
          </cell>
          <cell r="M85">
            <v>0.05</v>
          </cell>
          <cell r="N85">
            <v>0.05</v>
          </cell>
          <cell r="Q85">
            <v>0.15</v>
          </cell>
          <cell r="R85">
            <v>0.15</v>
          </cell>
          <cell r="S85">
            <v>0.15</v>
          </cell>
          <cell r="T85">
            <v>0.15</v>
          </cell>
          <cell r="U85">
            <v>0.15</v>
          </cell>
          <cell r="V85">
            <v>0.15</v>
          </cell>
          <cell r="W85">
            <v>0.15</v>
          </cell>
          <cell r="X85">
            <v>0.15</v>
          </cell>
          <cell r="Y85">
            <v>0.15</v>
          </cell>
          <cell r="Z85">
            <v>0.15</v>
          </cell>
          <cell r="AB85">
            <v>0.15</v>
          </cell>
          <cell r="AC85">
            <v>9.9999999999999992E-2</v>
          </cell>
          <cell r="AD85">
            <v>9.9999999999999992E-2</v>
          </cell>
          <cell r="AE85">
            <v>9.9999999999999992E-2</v>
          </cell>
          <cell r="AF85">
            <v>9.9999999999999992E-2</v>
          </cell>
          <cell r="AG85">
            <v>9.9999999999999992E-2</v>
          </cell>
          <cell r="AH85">
            <v>9.9999999999999992E-2</v>
          </cell>
          <cell r="AI85">
            <v>9.9999999999999992E-2</v>
          </cell>
          <cell r="AJ85">
            <v>9.9999999999999992E-2</v>
          </cell>
        </row>
        <row r="87">
          <cell r="A87" t="str">
            <v>GOLD PLUS EBIT Margin</v>
          </cell>
        </row>
        <row r="88">
          <cell r="B88" t="str">
            <v>BULL CASE</v>
          </cell>
          <cell r="F88">
            <v>0.05</v>
          </cell>
          <cell r="G88">
            <v>0.05</v>
          </cell>
          <cell r="H88">
            <v>0.05</v>
          </cell>
          <cell r="I88">
            <v>0.05</v>
          </cell>
          <cell r="J88">
            <v>0.05</v>
          </cell>
          <cell r="K88">
            <v>0.05</v>
          </cell>
          <cell r="L88">
            <v>0.05</v>
          </cell>
          <cell r="M88">
            <v>0.05</v>
          </cell>
          <cell r="N88">
            <v>0.05</v>
          </cell>
          <cell r="Q88">
            <v>0</v>
          </cell>
          <cell r="R88">
            <v>0</v>
          </cell>
          <cell r="S88">
            <v>0</v>
          </cell>
          <cell r="T88">
            <v>0</v>
          </cell>
          <cell r="U88">
            <v>0</v>
          </cell>
          <cell r="V88">
            <v>0</v>
          </cell>
          <cell r="W88">
            <v>0</v>
          </cell>
          <cell r="X88">
            <v>0</v>
          </cell>
          <cell r="Y88">
            <v>0</v>
          </cell>
          <cell r="Z88">
            <v>0</v>
          </cell>
          <cell r="AB88">
            <v>0</v>
          </cell>
          <cell r="AC88">
            <v>-0.05</v>
          </cell>
          <cell r="AD88">
            <v>-0.05</v>
          </cell>
          <cell r="AE88">
            <v>-0.05</v>
          </cell>
          <cell r="AF88">
            <v>-0.05</v>
          </cell>
          <cell r="AG88">
            <v>-0.05</v>
          </cell>
          <cell r="AH88">
            <v>-0.05</v>
          </cell>
          <cell r="AI88">
            <v>-0.05</v>
          </cell>
          <cell r="AJ88">
            <v>-0.05</v>
          </cell>
        </row>
        <row r="89">
          <cell r="B89" t="str">
            <v>BASE CASE</v>
          </cell>
          <cell r="F89">
            <v>0</v>
          </cell>
          <cell r="G89">
            <v>0</v>
          </cell>
          <cell r="H89">
            <v>0</v>
          </cell>
          <cell r="I89">
            <v>0</v>
          </cell>
          <cell r="J89">
            <v>0</v>
          </cell>
          <cell r="K89">
            <v>0</v>
          </cell>
          <cell r="L89">
            <v>0</v>
          </cell>
          <cell r="M89">
            <v>0</v>
          </cell>
          <cell r="N89">
            <v>0</v>
          </cell>
          <cell r="Q89">
            <v>0</v>
          </cell>
          <cell r="R89">
            <v>0</v>
          </cell>
          <cell r="S89">
            <v>0</v>
          </cell>
          <cell r="T89">
            <v>0</v>
          </cell>
          <cell r="U89">
            <v>0</v>
          </cell>
          <cell r="V89">
            <v>0</v>
          </cell>
          <cell r="W89">
            <v>0</v>
          </cell>
          <cell r="X89">
            <v>0</v>
          </cell>
          <cell r="Y89">
            <v>0</v>
          </cell>
          <cell r="Z89">
            <v>0</v>
          </cell>
          <cell r="AB89">
            <v>0</v>
          </cell>
          <cell r="AC89">
            <v>0</v>
          </cell>
          <cell r="AD89">
            <v>0</v>
          </cell>
          <cell r="AE89">
            <v>0</v>
          </cell>
          <cell r="AF89">
            <v>0</v>
          </cell>
          <cell r="AG89">
            <v>0</v>
          </cell>
          <cell r="AH89">
            <v>0</v>
          </cell>
          <cell r="AI89">
            <v>0</v>
          </cell>
          <cell r="AJ89">
            <v>0</v>
          </cell>
        </row>
        <row r="90">
          <cell r="A90" t="str">
            <v xml:space="preserve">EYEWEAR Revenue Growth </v>
          </cell>
          <cell r="B90" t="str">
            <v>BEAR CASE</v>
          </cell>
          <cell r="F90">
            <v>-0.05</v>
          </cell>
          <cell r="G90">
            <v>-0.05</v>
          </cell>
          <cell r="H90">
            <v>-0.05</v>
          </cell>
          <cell r="I90">
            <v>-0.05</v>
          </cell>
          <cell r="J90">
            <v>-0.05</v>
          </cell>
          <cell r="K90">
            <v>-0.05</v>
          </cell>
          <cell r="L90">
            <v>-0.05</v>
          </cell>
          <cell r="M90">
            <v>-0.05</v>
          </cell>
          <cell r="N90">
            <v>-0.05</v>
          </cell>
          <cell r="Q90">
            <v>0</v>
          </cell>
          <cell r="R90">
            <v>0</v>
          </cell>
          <cell r="S90">
            <v>0</v>
          </cell>
          <cell r="T90">
            <v>0</v>
          </cell>
          <cell r="U90">
            <v>0</v>
          </cell>
          <cell r="V90">
            <v>0</v>
          </cell>
          <cell r="W90">
            <v>0</v>
          </cell>
          <cell r="X90">
            <v>0</v>
          </cell>
          <cell r="Y90">
            <v>0</v>
          </cell>
          <cell r="Z90">
            <v>0</v>
          </cell>
          <cell r="AB90">
            <v>0</v>
          </cell>
          <cell r="AC90">
            <v>0.05</v>
          </cell>
          <cell r="AD90">
            <v>0.05</v>
          </cell>
          <cell r="AE90">
            <v>0.05</v>
          </cell>
          <cell r="AF90">
            <v>0.05</v>
          </cell>
          <cell r="AG90">
            <v>0.05</v>
          </cell>
          <cell r="AH90">
            <v>0.05</v>
          </cell>
          <cell r="AI90">
            <v>0.05</v>
          </cell>
          <cell r="AJ90">
            <v>0.05</v>
          </cell>
        </row>
        <row r="91">
          <cell r="B91" t="str">
            <v>BULL CASE</v>
          </cell>
          <cell r="I91">
            <v>0.2</v>
          </cell>
          <cell r="J91">
            <v>0.2</v>
          </cell>
          <cell r="K91">
            <v>0.15</v>
          </cell>
          <cell r="L91">
            <v>0.15</v>
          </cell>
          <cell r="M91">
            <v>0.15</v>
          </cell>
          <cell r="N91">
            <v>0.15</v>
          </cell>
          <cell r="O91">
            <v>0.15</v>
          </cell>
          <cell r="P91">
            <v>0.15</v>
          </cell>
          <cell r="Q91">
            <v>0.15</v>
          </cell>
          <cell r="R91">
            <v>0.15</v>
          </cell>
          <cell r="S91">
            <v>0.15</v>
          </cell>
          <cell r="T91">
            <v>0.15</v>
          </cell>
          <cell r="U91">
            <v>0.15</v>
          </cell>
          <cell r="V91">
            <v>0.15</v>
          </cell>
          <cell r="W91">
            <v>0.15</v>
          </cell>
          <cell r="X91">
            <v>0.15</v>
          </cell>
          <cell r="Y91">
            <v>0.15</v>
          </cell>
          <cell r="Z91">
            <v>0.15</v>
          </cell>
        </row>
        <row r="92">
          <cell r="A92" t="str">
            <v xml:space="preserve">EYEWEAR Revenue Growth </v>
          </cell>
          <cell r="B92" t="str">
            <v>BASE CASE</v>
          </cell>
          <cell r="I92">
            <v>0.15</v>
          </cell>
          <cell r="J92">
            <v>0.15</v>
          </cell>
          <cell r="K92">
            <v>0.12</v>
          </cell>
          <cell r="L92">
            <v>0.12</v>
          </cell>
          <cell r="M92">
            <v>0.12</v>
          </cell>
          <cell r="N92">
            <v>0.12</v>
          </cell>
          <cell r="O92">
            <v>0.12</v>
          </cell>
          <cell r="P92">
            <v>0.12</v>
          </cell>
          <cell r="Q92">
            <v>0.1</v>
          </cell>
          <cell r="R92">
            <v>0.1</v>
          </cell>
          <cell r="S92">
            <v>0.1</v>
          </cell>
          <cell r="T92">
            <v>0.1</v>
          </cell>
          <cell r="U92">
            <v>0.1</v>
          </cell>
          <cell r="V92">
            <v>0.1</v>
          </cell>
          <cell r="W92">
            <v>0.1</v>
          </cell>
          <cell r="X92">
            <v>0.1</v>
          </cell>
          <cell r="Y92">
            <v>0.1</v>
          </cell>
          <cell r="Z92">
            <v>0.1</v>
          </cell>
        </row>
        <row r="93">
          <cell r="B93" t="str">
            <v>BEAR CASE</v>
          </cell>
          <cell r="F93">
            <v>0.2</v>
          </cell>
          <cell r="G93">
            <v>0.2</v>
          </cell>
          <cell r="H93">
            <v>0.2</v>
          </cell>
          <cell r="I93">
            <v>0.1</v>
          </cell>
          <cell r="J93">
            <v>0.1</v>
          </cell>
          <cell r="K93">
            <v>0.1</v>
          </cell>
          <cell r="L93">
            <v>0.08</v>
          </cell>
          <cell r="M93">
            <v>0.08</v>
          </cell>
          <cell r="N93">
            <v>0.08</v>
          </cell>
          <cell r="O93">
            <v>0.08</v>
          </cell>
          <cell r="P93">
            <v>0.08</v>
          </cell>
          <cell r="Q93">
            <v>0.05</v>
          </cell>
          <cell r="R93">
            <v>0.05</v>
          </cell>
          <cell r="S93">
            <v>0.05</v>
          </cell>
          <cell r="T93">
            <v>0.05</v>
          </cell>
          <cell r="U93">
            <v>0.05</v>
          </cell>
          <cell r="V93">
            <v>0.05</v>
          </cell>
          <cell r="W93">
            <v>0.05</v>
          </cell>
          <cell r="X93">
            <v>0.05</v>
          </cell>
          <cell r="Y93">
            <v>0.05</v>
          </cell>
          <cell r="Z93">
            <v>0.05</v>
          </cell>
          <cell r="AB93">
            <v>0.25</v>
          </cell>
          <cell r="AC93">
            <v>4.9999999999999989E-2</v>
          </cell>
          <cell r="AD93">
            <v>4.9999999999999989E-2</v>
          </cell>
          <cell r="AE93">
            <v>4.9999999999999989E-2</v>
          </cell>
          <cell r="AF93">
            <v>4.9999999999999989E-2</v>
          </cell>
          <cell r="AG93">
            <v>4.9999999999999989E-2</v>
          </cell>
          <cell r="AH93">
            <v>4.9999999999999989E-2</v>
          </cell>
          <cell r="AI93">
            <v>4.9999999999999989E-2</v>
          </cell>
          <cell r="AJ93">
            <v>4.9999999999999989E-2</v>
          </cell>
        </row>
        <row r="94">
          <cell r="B94" t="str">
            <v>BASE CASE</v>
          </cell>
          <cell r="F94">
            <v>0.15</v>
          </cell>
          <cell r="G94">
            <v>0.15</v>
          </cell>
          <cell r="H94">
            <v>0.15</v>
          </cell>
          <cell r="I94">
            <v>0.15</v>
          </cell>
          <cell r="J94">
            <v>0.15</v>
          </cell>
          <cell r="K94">
            <v>0.15</v>
          </cell>
          <cell r="L94">
            <v>0.15</v>
          </cell>
          <cell r="M94">
            <v>0.15</v>
          </cell>
          <cell r="N94">
            <v>0.15</v>
          </cell>
          <cell r="Q94">
            <v>0.2</v>
          </cell>
          <cell r="R94">
            <v>0.2</v>
          </cell>
          <cell r="S94">
            <v>0.2</v>
          </cell>
          <cell r="T94">
            <v>0.2</v>
          </cell>
          <cell r="U94">
            <v>0.2</v>
          </cell>
          <cell r="V94">
            <v>0.2</v>
          </cell>
          <cell r="W94">
            <v>0.2</v>
          </cell>
          <cell r="X94">
            <v>0.2</v>
          </cell>
          <cell r="Y94">
            <v>0.2</v>
          </cell>
          <cell r="Z94">
            <v>0.2</v>
          </cell>
          <cell r="AB94">
            <v>0.2</v>
          </cell>
          <cell r="AC94">
            <v>5.0000000000000017E-2</v>
          </cell>
          <cell r="AD94">
            <v>5.0000000000000017E-2</v>
          </cell>
          <cell r="AE94">
            <v>5.0000000000000017E-2</v>
          </cell>
          <cell r="AF94">
            <v>5.0000000000000017E-2</v>
          </cell>
          <cell r="AG94">
            <v>5.0000000000000017E-2</v>
          </cell>
          <cell r="AH94">
            <v>5.0000000000000017E-2</v>
          </cell>
          <cell r="AI94">
            <v>5.0000000000000017E-2</v>
          </cell>
          <cell r="AJ94">
            <v>5.0000000000000017E-2</v>
          </cell>
        </row>
        <row r="95">
          <cell r="A95" t="str">
            <v>EYEWEAR  EBIT Margin</v>
          </cell>
          <cell r="B95" t="str">
            <v>BEAR CASE</v>
          </cell>
          <cell r="F95">
            <v>0.1</v>
          </cell>
          <cell r="G95">
            <v>0.1</v>
          </cell>
          <cell r="H95">
            <v>0.1</v>
          </cell>
          <cell r="I95">
            <v>0.1</v>
          </cell>
          <cell r="J95">
            <v>0.1</v>
          </cell>
          <cell r="K95">
            <v>0.1</v>
          </cell>
          <cell r="L95">
            <v>0.1</v>
          </cell>
          <cell r="M95">
            <v>0.1</v>
          </cell>
          <cell r="N95">
            <v>0.1</v>
          </cell>
          <cell r="Q95">
            <v>0.15</v>
          </cell>
          <cell r="R95">
            <v>0.15</v>
          </cell>
          <cell r="S95">
            <v>0.15</v>
          </cell>
          <cell r="T95">
            <v>0.15</v>
          </cell>
          <cell r="U95">
            <v>0.15</v>
          </cell>
          <cell r="V95">
            <v>0.15</v>
          </cell>
          <cell r="W95">
            <v>0.15</v>
          </cell>
          <cell r="X95">
            <v>0.15</v>
          </cell>
          <cell r="Y95">
            <v>0.15</v>
          </cell>
          <cell r="Z95">
            <v>0.15</v>
          </cell>
          <cell r="AB95">
            <v>0.15</v>
          </cell>
          <cell r="AC95">
            <v>4.9999999999999989E-2</v>
          </cell>
          <cell r="AD95">
            <v>4.9999999999999989E-2</v>
          </cell>
          <cell r="AE95">
            <v>4.9999999999999989E-2</v>
          </cell>
          <cell r="AF95">
            <v>4.9999999999999989E-2</v>
          </cell>
          <cell r="AG95">
            <v>4.9999999999999989E-2</v>
          </cell>
          <cell r="AH95">
            <v>4.9999999999999989E-2</v>
          </cell>
          <cell r="AI95">
            <v>4.9999999999999989E-2</v>
          </cell>
          <cell r="AJ95">
            <v>4.9999999999999989E-2</v>
          </cell>
        </row>
        <row r="96">
          <cell r="B96" t="str">
            <v>BULL CASE</v>
          </cell>
          <cell r="I96">
            <v>0.05</v>
          </cell>
          <cell r="J96">
            <v>7.0000000000000007E-2</v>
          </cell>
          <cell r="K96">
            <v>9.0000000000000011E-2</v>
          </cell>
          <cell r="L96">
            <v>0.11000000000000001</v>
          </cell>
          <cell r="M96">
            <v>0.13</v>
          </cell>
          <cell r="N96">
            <v>0.15</v>
          </cell>
          <cell r="O96">
            <v>0.16999999999999998</v>
          </cell>
          <cell r="P96">
            <v>0.16999999999999998</v>
          </cell>
          <cell r="Q96">
            <v>0.16999999999999998</v>
          </cell>
          <cell r="R96">
            <v>0.16999999999999998</v>
          </cell>
          <cell r="S96">
            <v>0.16999999999999998</v>
          </cell>
          <cell r="T96">
            <v>0.16999999999999998</v>
          </cell>
          <cell r="U96">
            <v>0.16999999999999998</v>
          </cell>
          <cell r="V96">
            <v>0.16999999999999998</v>
          </cell>
          <cell r="W96">
            <v>0.16999999999999998</v>
          </cell>
          <cell r="X96">
            <v>0.16999999999999998</v>
          </cell>
          <cell r="Y96">
            <v>0.16999999999999998</v>
          </cell>
          <cell r="Z96">
            <v>0.16999999999999998</v>
          </cell>
        </row>
        <row r="97">
          <cell r="A97" t="str">
            <v>EYEWEAR  EBIT Margin</v>
          </cell>
          <cell r="B97" t="str">
            <v>BASE CASE</v>
          </cell>
          <cell r="I97">
            <v>0.03</v>
          </cell>
          <cell r="J97">
            <v>0.05</v>
          </cell>
          <cell r="K97">
            <v>7.0000000000000007E-2</v>
          </cell>
          <cell r="L97">
            <v>9.0000000000000011E-2</v>
          </cell>
          <cell r="M97">
            <v>0.11000000000000001</v>
          </cell>
          <cell r="N97">
            <v>0.11000000000000001</v>
          </cell>
          <cell r="O97">
            <v>0.13</v>
          </cell>
          <cell r="P97">
            <v>0.13</v>
          </cell>
          <cell r="Q97">
            <v>0.13</v>
          </cell>
          <cell r="R97">
            <v>0.13</v>
          </cell>
          <cell r="S97">
            <v>0.13</v>
          </cell>
          <cell r="T97">
            <v>0.13</v>
          </cell>
          <cell r="U97">
            <v>0.13</v>
          </cell>
          <cell r="V97">
            <v>0.13</v>
          </cell>
          <cell r="W97">
            <v>0.13</v>
          </cell>
          <cell r="X97">
            <v>0.13</v>
          </cell>
          <cell r="Y97">
            <v>0.13</v>
          </cell>
          <cell r="Z97">
            <v>0.13</v>
          </cell>
        </row>
        <row r="98">
          <cell r="B98" t="str">
            <v>BEAR CASE</v>
          </cell>
          <cell r="F98">
            <v>0.1</v>
          </cell>
          <cell r="G98">
            <v>0.1</v>
          </cell>
          <cell r="H98">
            <v>0.1</v>
          </cell>
          <cell r="I98">
            <v>0.04</v>
          </cell>
          <cell r="J98">
            <v>0.04</v>
          </cell>
          <cell r="K98">
            <v>0.04</v>
          </cell>
          <cell r="L98">
            <v>0.04</v>
          </cell>
          <cell r="M98">
            <v>0.04</v>
          </cell>
          <cell r="N98">
            <v>0.04</v>
          </cell>
          <cell r="O98">
            <v>0.04</v>
          </cell>
          <cell r="P98">
            <v>0.04</v>
          </cell>
          <cell r="Q98">
            <v>0.04</v>
          </cell>
          <cell r="R98">
            <v>0.04</v>
          </cell>
          <cell r="S98">
            <v>0.04</v>
          </cell>
          <cell r="T98">
            <v>0.04</v>
          </cell>
          <cell r="U98">
            <v>0.04</v>
          </cell>
          <cell r="V98">
            <v>0.04</v>
          </cell>
          <cell r="W98">
            <v>0.04</v>
          </cell>
          <cell r="X98">
            <v>0.04</v>
          </cell>
          <cell r="Y98">
            <v>0.04</v>
          </cell>
          <cell r="Z98">
            <v>0.04</v>
          </cell>
          <cell r="AB98">
            <v>0.08</v>
          </cell>
          <cell r="AC98">
            <v>-2.0000000000000004E-2</v>
          </cell>
          <cell r="AD98">
            <v>-2.0000000000000004E-2</v>
          </cell>
          <cell r="AE98">
            <v>0</v>
          </cell>
          <cell r="AF98">
            <v>0</v>
          </cell>
          <cell r="AG98">
            <v>1.999999999999999E-2</v>
          </cell>
          <cell r="AH98">
            <v>1.999999999999999E-2</v>
          </cell>
          <cell r="AI98">
            <v>1.999999999999999E-2</v>
          </cell>
          <cell r="AJ98">
            <v>1.999999999999999E-2</v>
          </cell>
        </row>
        <row r="99">
          <cell r="B99" t="str">
            <v>BASE CASE</v>
          </cell>
          <cell r="F99">
            <v>0.05</v>
          </cell>
          <cell r="G99">
            <v>0.05</v>
          </cell>
          <cell r="H99">
            <v>0.05</v>
          </cell>
          <cell r="I99">
            <v>0.05</v>
          </cell>
          <cell r="J99">
            <v>0.05</v>
          </cell>
          <cell r="K99">
            <v>0.05</v>
          </cell>
          <cell r="L99">
            <v>0.05</v>
          </cell>
          <cell r="M99">
            <v>0.05</v>
          </cell>
          <cell r="N99">
            <v>0.05</v>
          </cell>
          <cell r="Q99">
            <v>0.05</v>
          </cell>
          <cell r="R99">
            <v>7.0000000000000007E-2</v>
          </cell>
          <cell r="S99">
            <v>7.0000000000000007E-2</v>
          </cell>
          <cell r="T99">
            <v>0.08</v>
          </cell>
          <cell r="U99">
            <v>0.08</v>
          </cell>
          <cell r="V99">
            <v>0.1</v>
          </cell>
          <cell r="W99">
            <v>0.1</v>
          </cell>
          <cell r="X99">
            <v>0.1</v>
          </cell>
          <cell r="Y99">
            <v>0.1</v>
          </cell>
          <cell r="Z99">
            <v>0.1</v>
          </cell>
          <cell r="AB99">
            <v>0.05</v>
          </cell>
          <cell r="AC99">
            <v>2.0000000000000004E-2</v>
          </cell>
          <cell r="AD99">
            <v>2.0000000000000004E-2</v>
          </cell>
          <cell r="AE99">
            <v>0.03</v>
          </cell>
          <cell r="AF99">
            <v>0.03</v>
          </cell>
          <cell r="AG99">
            <v>0.05</v>
          </cell>
          <cell r="AH99">
            <v>0.05</v>
          </cell>
          <cell r="AI99">
            <v>0.05</v>
          </cell>
          <cell r="AJ99">
            <v>0.05</v>
          </cell>
        </row>
        <row r="100">
          <cell r="B100" t="str">
            <v>BEAR CASE</v>
          </cell>
          <cell r="F100">
            <v>0</v>
          </cell>
          <cell r="G100">
            <v>0</v>
          </cell>
          <cell r="H100">
            <v>0</v>
          </cell>
          <cell r="I100">
            <v>0</v>
          </cell>
          <cell r="J100">
            <v>0</v>
          </cell>
          <cell r="K100">
            <v>0</v>
          </cell>
          <cell r="L100">
            <v>0</v>
          </cell>
          <cell r="M100">
            <v>0</v>
          </cell>
          <cell r="N100">
            <v>0</v>
          </cell>
          <cell r="Q100">
            <v>0</v>
          </cell>
          <cell r="R100">
            <v>0</v>
          </cell>
          <cell r="S100">
            <v>0</v>
          </cell>
          <cell r="T100">
            <v>0</v>
          </cell>
          <cell r="U100">
            <v>0</v>
          </cell>
          <cell r="V100">
            <v>0</v>
          </cell>
          <cell r="W100">
            <v>0</v>
          </cell>
          <cell r="X100">
            <v>0</v>
          </cell>
          <cell r="Y100">
            <v>0</v>
          </cell>
          <cell r="Z100">
            <v>0</v>
          </cell>
          <cell r="AB100">
            <v>0</v>
          </cell>
          <cell r="AC100">
            <v>0</v>
          </cell>
          <cell r="AD100">
            <v>0</v>
          </cell>
          <cell r="AE100">
            <v>0</v>
          </cell>
          <cell r="AF100">
            <v>0</v>
          </cell>
          <cell r="AG100">
            <v>0</v>
          </cell>
          <cell r="AH100">
            <v>0</v>
          </cell>
          <cell r="AI100">
            <v>0</v>
          </cell>
          <cell r="AJ100">
            <v>0</v>
          </cell>
        </row>
        <row r="112">
          <cell r="B112" t="str">
            <v>Bull</v>
          </cell>
        </row>
        <row r="113">
          <cell r="B113" t="str">
            <v>Eyewear is hugely successful with 10% EBIT margin</v>
          </cell>
          <cell r="H113" t="str">
            <v>Changes to RI Values</v>
          </cell>
        </row>
        <row r="114">
          <cell r="B114" t="str">
            <v>Gold Plus - successful with 6% EBIT margin</v>
          </cell>
          <cell r="I114" t="str">
            <v xml:space="preserve">New </v>
          </cell>
          <cell r="J114" t="str">
            <v>Old</v>
          </cell>
          <cell r="K114" t="str">
            <v>Chg</v>
          </cell>
        </row>
        <row r="115">
          <cell r="B115" t="str">
            <v>Watches - 20% CAGR and 19% EBIT margin</v>
          </cell>
          <cell r="H115" t="str">
            <v>Bull Case</v>
          </cell>
          <cell r="I115">
            <v>580</v>
          </cell>
          <cell r="J115">
            <v>575</v>
          </cell>
          <cell r="K115">
            <v>8.6956521739129933E-3</v>
          </cell>
        </row>
        <row r="116">
          <cell r="B116" t="str">
            <v>Tanishq - 9% EBIT margin</v>
          </cell>
          <cell r="H116" t="str">
            <v>Base Case</v>
          </cell>
          <cell r="I116">
            <v>362.84218967563777</v>
          </cell>
          <cell r="J116">
            <v>347.36546549597995</v>
          </cell>
          <cell r="K116">
            <v>4.4554585060894381E-2</v>
          </cell>
        </row>
        <row r="117">
          <cell r="B117" t="str">
            <v>Watches - 20% CAGR and 19% EBIT margin</v>
          </cell>
          <cell r="H117" t="str">
            <v>Bear Case</v>
          </cell>
          <cell r="I117">
            <v>230</v>
          </cell>
          <cell r="J117">
            <v>200</v>
          </cell>
          <cell r="K117">
            <v>0.14999999999999991</v>
          </cell>
        </row>
        <row r="118">
          <cell r="B118" t="str">
            <v>bear case</v>
          </cell>
        </row>
        <row r="119">
          <cell r="B119" t="str">
            <v>Evewear fails</v>
          </cell>
        </row>
        <row r="120">
          <cell r="B120" t="str">
            <v>Gold Plus fails</v>
          </cell>
        </row>
        <row r="121">
          <cell r="B121" t="str">
            <v>Watches 5% CAGR revneues and margins remain at F2009 levels</v>
          </cell>
        </row>
        <row r="122">
          <cell r="B122" t="str">
            <v>Tanishq Margins remain at F2009E levels and revenues grow at 10% CAGR</v>
          </cell>
        </row>
        <row r="123">
          <cell r="B123" t="str">
            <v>Watches 5% CAGR revneues and margins remain at F2009 levels</v>
          </cell>
        </row>
        <row r="124">
          <cell r="B124" t="str">
            <v>Tanishq Margins remain at F2009E levels and revenues grow at 10% CAGR</v>
          </cell>
        </row>
        <row r="128">
          <cell r="D128" t="str">
            <v>WHATS CHANGED</v>
          </cell>
        </row>
        <row r="129">
          <cell r="D129" t="str">
            <v>Rs mn</v>
          </cell>
          <cell r="E129" t="str">
            <v>New Est</v>
          </cell>
          <cell r="F129" t="str">
            <v>Old Est</v>
          </cell>
          <cell r="G129" t="str">
            <v>% Change</v>
          </cell>
        </row>
        <row r="130">
          <cell r="D130" t="str">
            <v>Net Sales</v>
          </cell>
        </row>
        <row r="131">
          <cell r="D131" t="str">
            <v>F2010e</v>
          </cell>
          <cell r="E131">
            <v>46744.217000000004</v>
          </cell>
          <cell r="F131">
            <v>44930.437599120945</v>
          </cell>
          <cell r="G131">
            <v>4.0368611965500678E-2</v>
          </cell>
        </row>
        <row r="132">
          <cell r="D132" t="str">
            <v>F2011e</v>
          </cell>
          <cell r="E132">
            <v>65208.951000000008</v>
          </cell>
          <cell r="F132">
            <v>54440.758173860908</v>
          </cell>
          <cell r="G132">
            <v>0.19779652575281959</v>
          </cell>
        </row>
        <row r="133">
          <cell r="D133" t="str">
            <v>EBITDA</v>
          </cell>
          <cell r="E133">
            <v>46744.217000000004</v>
          </cell>
          <cell r="F133">
            <v>44930.437599120945</v>
          </cell>
          <cell r="G133">
            <v>4.0368611965500678E-2</v>
          </cell>
        </row>
        <row r="134">
          <cell r="D134" t="str">
            <v>F2010e</v>
          </cell>
          <cell r="E134">
            <v>3782.5540000000019</v>
          </cell>
          <cell r="F134">
            <v>3374.870871351236</v>
          </cell>
          <cell r="G134">
            <v>0.1207996229158057</v>
          </cell>
        </row>
        <row r="135">
          <cell r="D135" t="str">
            <v>F2011e</v>
          </cell>
          <cell r="E135">
            <v>6537.3250000000062</v>
          </cell>
          <cell r="F135">
            <v>4064.6460187065732</v>
          </cell>
          <cell r="G135">
            <v>0.60833808649351306</v>
          </cell>
        </row>
        <row r="136">
          <cell r="D136" t="str">
            <v>Adjusted PAT</v>
          </cell>
          <cell r="E136">
            <v>3782.5540000000019</v>
          </cell>
          <cell r="F136">
            <v>3374.870871351236</v>
          </cell>
          <cell r="G136">
            <v>0.1207996229158057</v>
          </cell>
        </row>
        <row r="137">
          <cell r="D137" t="str">
            <v>F2010e</v>
          </cell>
          <cell r="E137">
            <v>2641.9880000000021</v>
          </cell>
          <cell r="F137">
            <v>2038.7659940614024</v>
          </cell>
          <cell r="G137">
            <v>0.2958760385918191</v>
          </cell>
        </row>
        <row r="138">
          <cell r="D138" t="str">
            <v>F2011e</v>
          </cell>
          <cell r="E138">
            <v>4639.0666440000059</v>
          </cell>
          <cell r="F138">
            <v>2498.8623004457986</v>
          </cell>
          <cell r="G138">
            <v>0.85647150031932262</v>
          </cell>
        </row>
        <row r="139">
          <cell r="D139" t="str">
            <v>F2010e</v>
          </cell>
          <cell r="E139">
            <v>2641.9880000000021</v>
          </cell>
          <cell r="F139">
            <v>2038.7659940614024</v>
          </cell>
          <cell r="G139">
            <v>0.2958760385918191</v>
          </cell>
        </row>
        <row r="140">
          <cell r="D140" t="str">
            <v>F2011e</v>
          </cell>
          <cell r="E140">
            <v>2011</v>
          </cell>
          <cell r="F140">
            <v>2498.8623004457986</v>
          </cell>
          <cell r="G140">
            <v>0.85647150031932351</v>
          </cell>
          <cell r="H140">
            <v>2012</v>
          </cell>
          <cell r="K140">
            <v>2013</v>
          </cell>
        </row>
        <row r="141">
          <cell r="E141" t="str">
            <v>New Est</v>
          </cell>
          <cell r="F141" t="str">
            <v>Old Est</v>
          </cell>
          <cell r="G141" t="str">
            <v>% Change</v>
          </cell>
          <cell r="H141" t="str">
            <v>New Est</v>
          </cell>
          <cell r="I141" t="str">
            <v>Old Est</v>
          </cell>
          <cell r="J141" t="str">
            <v>% Change</v>
          </cell>
          <cell r="K141" t="str">
            <v>New Est</v>
          </cell>
          <cell r="L141" t="str">
            <v>Old Est</v>
          </cell>
          <cell r="M141" t="str">
            <v>% Change</v>
          </cell>
        </row>
        <row r="142">
          <cell r="D142" t="str">
            <v xml:space="preserve">Watches </v>
          </cell>
          <cell r="E142">
            <v>2011</v>
          </cell>
          <cell r="H142">
            <v>2012</v>
          </cell>
          <cell r="K142">
            <v>2013</v>
          </cell>
          <cell r="Q142" t="str">
            <v>F2009</v>
          </cell>
          <cell r="R142" t="str">
            <v>F2010</v>
          </cell>
          <cell r="S142" t="str">
            <v>F2011</v>
          </cell>
        </row>
        <row r="143">
          <cell r="D143" t="str">
            <v>Net Sales</v>
          </cell>
          <cell r="E143">
            <v>12651.513000000001</v>
          </cell>
          <cell r="F143">
            <v>12611.681999999999</v>
          </cell>
          <cell r="G143">
            <v>3.1582623158434853E-3</v>
          </cell>
          <cell r="H143">
            <v>15200.771000000001</v>
          </cell>
          <cell r="I143">
            <v>14503.434299999997</v>
          </cell>
          <cell r="J143">
            <v>4.8080798352704956E-2</v>
          </cell>
          <cell r="K143">
            <v>16668.071</v>
          </cell>
          <cell r="L143">
            <v>16678.949444999995</v>
          </cell>
          <cell r="M143">
            <v>-6.5222603113390676E-4</v>
          </cell>
          <cell r="P143" t="str">
            <v xml:space="preserve">Watches </v>
          </cell>
        </row>
        <row r="144">
          <cell r="D144" t="str">
            <v>EBIT</v>
          </cell>
          <cell r="E144">
            <v>1849.2819999999999</v>
          </cell>
          <cell r="F144">
            <v>2270.1027599999998</v>
          </cell>
          <cell r="G144">
            <v>-0.18537520301503874</v>
          </cell>
          <cell r="H144">
            <v>2070.8359999999998</v>
          </cell>
          <cell r="I144">
            <v>2320.5494879999997</v>
          </cell>
          <cell r="J144">
            <v>-0.10760963698094594</v>
          </cell>
          <cell r="K144">
            <v>1927.8979999999999</v>
          </cell>
          <cell r="L144">
            <v>2668.6319111999992</v>
          </cell>
          <cell r="M144">
            <v>-0.2775706563693584</v>
          </cell>
          <cell r="P144" t="str">
            <v xml:space="preserve">Net Revenues </v>
          </cell>
          <cell r="Q144">
            <v>9069.7000000000007</v>
          </cell>
          <cell r="R144">
            <v>10253.4</v>
          </cell>
          <cell r="S144">
            <v>12651.513000000001</v>
          </cell>
        </row>
        <row r="145">
          <cell r="D145" t="str">
            <v>EBIT Margin</v>
          </cell>
          <cell r="E145">
            <v>0.146170817672163</v>
          </cell>
          <cell r="F145">
            <v>0.18</v>
          </cell>
          <cell r="G145">
            <v>-338.29182327836992</v>
          </cell>
          <cell r="H145">
            <v>0.13623230032213496</v>
          </cell>
          <cell r="I145">
            <v>0.16</v>
          </cell>
          <cell r="J145">
            <v>-237.67699677865045</v>
          </cell>
          <cell r="K145">
            <v>0.11566413414005736</v>
          </cell>
          <cell r="L145">
            <v>0.16</v>
          </cell>
          <cell r="M145">
            <v>-443.35865859942646</v>
          </cell>
          <cell r="P145" t="str">
            <v>Revenue Growth</v>
          </cell>
          <cell r="Q145">
            <v>3.5495730008677118E-2</v>
          </cell>
          <cell r="R145">
            <v>0.13051148329051654</v>
          </cell>
          <cell r="S145">
            <v>0.2338846626484874</v>
          </cell>
        </row>
        <row r="146">
          <cell r="D146" t="str">
            <v>Jewellery</v>
          </cell>
          <cell r="E146">
            <v>1849.3</v>
          </cell>
          <cell r="F146">
            <v>2270.1027599999998</v>
          </cell>
          <cell r="G146">
            <v>-0.18536727385856311</v>
          </cell>
          <cell r="H146">
            <v>2220.3557999999998</v>
          </cell>
          <cell r="I146">
            <v>2320.5494879999997</v>
          </cell>
          <cell r="J146">
            <v>-4.3176708153874865E-2</v>
          </cell>
          <cell r="K146">
            <v>2553.4091699999994</v>
          </cell>
          <cell r="L146">
            <v>2668.6319111999992</v>
          </cell>
          <cell r="M146">
            <v>-4.3176708153874865E-2</v>
          </cell>
          <cell r="P146" t="str">
            <v xml:space="preserve">Net Revenues </v>
          </cell>
          <cell r="Q146">
            <v>9069.7000000000007</v>
          </cell>
          <cell r="R146">
            <v>10253.4</v>
          </cell>
          <cell r="S146">
            <v>12651.6</v>
          </cell>
        </row>
        <row r="147">
          <cell r="D147" t="str">
            <v>Net Sales</v>
          </cell>
          <cell r="E147">
            <v>50120.23</v>
          </cell>
          <cell r="F147">
            <v>49716.963175468853</v>
          </cell>
          <cell r="G147">
            <v>8.1112521516626401E-3</v>
          </cell>
          <cell r="H147">
            <v>69898.171000000002</v>
          </cell>
          <cell r="I147">
            <v>60987.436158655495</v>
          </cell>
          <cell r="J147">
            <v>0.14610771336843409</v>
          </cell>
          <cell r="K147">
            <v>80323.637000000002</v>
          </cell>
          <cell r="L147">
            <v>75962.080257689231</v>
          </cell>
          <cell r="M147">
            <v>5.7417552646200409E-2</v>
          </cell>
          <cell r="P147" t="str">
            <v>EBIT</v>
          </cell>
          <cell r="Q147">
            <v>1378.6000000000001</v>
          </cell>
          <cell r="R147">
            <v>1447.3000000000002</v>
          </cell>
          <cell r="S147">
            <v>1917.191</v>
          </cell>
        </row>
        <row r="148">
          <cell r="D148" t="str">
            <v>EBIT</v>
          </cell>
          <cell r="E148">
            <v>4829.7260000000006</v>
          </cell>
          <cell r="F148">
            <v>4288.3451499454031</v>
          </cell>
          <cell r="G148">
            <v>0.12624470072365557</v>
          </cell>
          <cell r="H148">
            <v>6975.5510000000004</v>
          </cell>
          <cell r="I148">
            <v>5246.6261807619276</v>
          </cell>
          <cell r="J148">
            <v>0.32953078029031491</v>
          </cell>
          <cell r="K148">
            <v>8908.4519999999993</v>
          </cell>
          <cell r="L148">
            <v>6761.4029078742342</v>
          </cell>
          <cell r="M148">
            <v>0.31754491211067193</v>
          </cell>
          <cell r="P148" t="str">
            <v>EBIT Margin</v>
          </cell>
          <cell r="Q148">
            <v>0.15200061744048865</v>
          </cell>
          <cell r="R148">
            <v>0.14115317845787742</v>
          </cell>
          <cell r="S148">
            <v>0.15153847607001628</v>
          </cell>
        </row>
        <row r="149">
          <cell r="D149" t="str">
            <v>EBIT Margin</v>
          </cell>
          <cell r="E149">
            <v>9.6362805996700343E-2</v>
          </cell>
          <cell r="F149">
            <v>8.6255170791713631E-2</v>
          </cell>
          <cell r="G149">
            <v>101.07635204986713</v>
          </cell>
          <cell r="H149">
            <v>9.9795901669587322E-2</v>
          </cell>
          <cell r="I149">
            <v>8.6027983978751221E-2</v>
          </cell>
          <cell r="J149">
            <v>137.679176908361</v>
          </cell>
          <cell r="K149">
            <v>0.11090697997153688</v>
          </cell>
          <cell r="L149">
            <v>8.9010238857825566E-2</v>
          </cell>
          <cell r="M149">
            <v>218.96741113711315</v>
          </cell>
          <cell r="P149" t="str">
            <v>EBIT</v>
          </cell>
          <cell r="Q149">
            <v>1378.6000000000001</v>
          </cell>
          <cell r="R149">
            <v>1447.3000000000002</v>
          </cell>
          <cell r="S149">
            <v>1862.3</v>
          </cell>
        </row>
        <row r="150">
          <cell r="D150" t="str">
            <v>EBIT</v>
          </cell>
          <cell r="E150">
            <v>4291</v>
          </cell>
          <cell r="F150">
            <v>4288.3451499454031</v>
          </cell>
          <cell r="G150">
            <v>6.1908497608476054E-4</v>
          </cell>
          <cell r="H150">
            <v>6406.4291799568973</v>
          </cell>
          <cell r="I150">
            <v>5246.6261807619276</v>
          </cell>
          <cell r="J150">
            <v>0.22105691528923455</v>
          </cell>
          <cell r="K150">
            <v>7709.9801058620715</v>
          </cell>
          <cell r="L150">
            <v>6761.4029078742342</v>
          </cell>
          <cell r="M150">
            <v>0.1402929556058754</v>
          </cell>
          <cell r="P150" t="str">
            <v>Jewellery</v>
          </cell>
          <cell r="Q150">
            <v>0.15200061744048865</v>
          </cell>
          <cell r="R150">
            <v>0.14115317845787742</v>
          </cell>
          <cell r="S150">
            <v>0.14719877327768818</v>
          </cell>
        </row>
        <row r="151">
          <cell r="D151" t="str">
            <v>EBIT Margin</v>
          </cell>
          <cell r="E151">
            <v>8.5614183502859126E-2</v>
          </cell>
          <cell r="F151">
            <v>8.6255170791713631E-2</v>
          </cell>
          <cell r="G151">
            <v>-6.4098728885450544</v>
          </cell>
          <cell r="H151">
            <v>8.7384108124133913E-2</v>
          </cell>
          <cell r="I151">
            <v>8.6027983978751221E-2</v>
          </cell>
          <cell r="J151">
            <v>13.561241453826922</v>
          </cell>
          <cell r="K151">
            <v>8.8044299301670237E-2</v>
          </cell>
          <cell r="L151">
            <v>8.9010238857825566E-2</v>
          </cell>
          <cell r="M151">
            <v>-9.6593955615532909</v>
          </cell>
          <cell r="P151" t="str">
            <v>Net Revenues</v>
          </cell>
          <cell r="Q151">
            <v>27602.3</v>
          </cell>
          <cell r="R151">
            <v>34974.699999999997</v>
          </cell>
          <cell r="S151">
            <v>50120.23</v>
          </cell>
        </row>
        <row r="152">
          <cell r="D152" t="str">
            <v>EPS Sensitivity</v>
          </cell>
          <cell r="E152" t="str">
            <v>F2009e</v>
          </cell>
          <cell r="F152" t="str">
            <v>F2010e</v>
          </cell>
          <cell r="G152" t="str">
            <v>% Change</v>
          </cell>
          <cell r="H152" t="str">
            <v>Scenario 1</v>
          </cell>
          <cell r="I152" t="str">
            <v>Scenario 2</v>
          </cell>
          <cell r="J152" t="str">
            <v>% Change</v>
          </cell>
          <cell r="P152" t="str">
            <v>Revenue Growth</v>
          </cell>
          <cell r="Q152">
            <v>0.36220876577390193</v>
          </cell>
          <cell r="R152">
            <v>0.26709368422196689</v>
          </cell>
          <cell r="S152">
            <v>0.43304245640420103</v>
          </cell>
        </row>
        <row r="153">
          <cell r="D153" t="str">
            <v>Watch Margin</v>
          </cell>
          <cell r="E153">
            <v>0.15200061744048865</v>
          </cell>
          <cell r="F153">
            <v>0.14115317845787742</v>
          </cell>
          <cell r="G153">
            <v>-108.4743898261123</v>
          </cell>
          <cell r="H153">
            <v>0.15200061744048865</v>
          </cell>
          <cell r="I153">
            <v>7.1320764370315426E-2</v>
          </cell>
          <cell r="J153">
            <v>-806.79853070173226</v>
          </cell>
          <cell r="P153" t="str">
            <v>Net Revenues</v>
          </cell>
          <cell r="Q153">
            <v>27602.3</v>
          </cell>
          <cell r="R153">
            <v>34974.699999999997</v>
          </cell>
          <cell r="S153">
            <v>50120.2</v>
          </cell>
        </row>
        <row r="154">
          <cell r="D154" t="str">
            <v>Jewellery Margin</v>
          </cell>
          <cell r="E154">
            <v>7.0073870655706236E-2</v>
          </cell>
          <cell r="F154">
            <v>7.2818351551264204E-2</v>
          </cell>
          <cell r="G154">
            <v>27.444808955579685</v>
          </cell>
          <cell r="H154">
            <v>7.0073870655706236E-2</v>
          </cell>
          <cell r="I154">
            <v>3.9764658145668486E-2</v>
          </cell>
          <cell r="J154">
            <v>-303.09212510037753</v>
          </cell>
          <cell r="P154" t="str">
            <v>EBIT</v>
          </cell>
          <cell r="Q154">
            <v>1934.2</v>
          </cell>
          <cell r="R154">
            <v>2546.7999999999997</v>
          </cell>
          <cell r="S154">
            <v>4829.7260000000006</v>
          </cell>
        </row>
        <row r="155">
          <cell r="D155" t="str">
            <v xml:space="preserve">EPS </v>
          </cell>
          <cell r="E155">
            <v>2.4032496057670634</v>
          </cell>
          <cell r="F155">
            <v>2.9758819553953617</v>
          </cell>
          <cell r="G155">
            <v>0.23827418852130711</v>
          </cell>
          <cell r="H155">
            <v>52.209041661724491</v>
          </cell>
          <cell r="I155">
            <v>24.574646362530931</v>
          </cell>
          <cell r="J155">
            <v>-806.79853070173226</v>
          </cell>
          <cell r="P155" t="str">
            <v>EBIT Margin</v>
          </cell>
          <cell r="Q155">
            <v>7.0073870655706236E-2</v>
          </cell>
          <cell r="R155">
            <v>7.2818351551264204E-2</v>
          </cell>
          <cell r="S155">
            <v>9.6362805996700343E-2</v>
          </cell>
        </row>
        <row r="156">
          <cell r="D156" t="str">
            <v>EPS Growth over F09e</v>
          </cell>
          <cell r="E156">
            <v>7.0073870655706236E-2</v>
          </cell>
          <cell r="F156">
            <v>7.2818351551264204E-2</v>
          </cell>
          <cell r="G156">
            <v>27.444808955579685</v>
          </cell>
          <cell r="H156">
            <v>20.724352533519102</v>
          </cell>
          <cell r="I156">
            <v>9.2255905102654765</v>
          </cell>
          <cell r="J156">
            <v>-303.09212510037753</v>
          </cell>
          <cell r="P156" t="str">
            <v>EBIT</v>
          </cell>
          <cell r="Q156">
            <v>1934.2</v>
          </cell>
          <cell r="R156">
            <v>2546.7999999999997</v>
          </cell>
          <cell r="S156">
            <v>4291</v>
          </cell>
        </row>
        <row r="157">
          <cell r="D157" t="str">
            <v>EPS Upside/Downside over existing F2010e</v>
          </cell>
          <cell r="E157">
            <v>2.4032496057670634</v>
          </cell>
          <cell r="F157">
            <v>2.9758819553953617</v>
          </cell>
          <cell r="G157">
            <v>0.23827418852130711</v>
          </cell>
          <cell r="H157">
            <v>16.544056667660477</v>
          </cell>
          <cell r="I157">
            <v>7.2579372202504118</v>
          </cell>
          <cell r="P157" t="str">
            <v>EBIT Margin</v>
          </cell>
          <cell r="Q157">
            <v>7.0073870655706236E-2</v>
          </cell>
          <cell r="R157">
            <v>7.2818351551264204E-2</v>
          </cell>
          <cell r="S157">
            <v>8.5614183502859126E-2</v>
          </cell>
        </row>
        <row r="158">
          <cell r="D158" t="str">
            <v>EPS Growth over F09e</v>
          </cell>
          <cell r="H158">
            <v>20.724352533519102</v>
          </cell>
          <cell r="I158">
            <v>9.2255905102654765</v>
          </cell>
        </row>
        <row r="159">
          <cell r="D159" t="str">
            <v>EPS Upside/Downside over existing F2010e</v>
          </cell>
          <cell r="H159">
            <v>16.544056667660477</v>
          </cell>
          <cell r="I159">
            <v>7.2579372202504118</v>
          </cell>
          <cell r="M159" t="str">
            <v>MS Estimates</v>
          </cell>
          <cell r="O159" t="str">
            <v>Consensus</v>
          </cell>
          <cell r="Q159" t="str">
            <v>Difference</v>
          </cell>
        </row>
        <row r="160">
          <cell r="L160" t="str">
            <v>Rs mn</v>
          </cell>
          <cell r="M160" t="str">
            <v>F2010</v>
          </cell>
          <cell r="N160" t="str">
            <v>F2011</v>
          </cell>
          <cell r="O160" t="str">
            <v>F2010</v>
          </cell>
          <cell r="P160" t="str">
            <v>F2011</v>
          </cell>
          <cell r="Q160" t="str">
            <v>F2010</v>
          </cell>
          <cell r="R160" t="str">
            <v>F2011</v>
          </cell>
        </row>
        <row r="161">
          <cell r="B161" t="str">
            <v>Global Watches &amp; Jewellery</v>
          </cell>
          <cell r="E161" t="str">
            <v>price</v>
          </cell>
          <cell r="F161" t="str">
            <v>EPS</v>
          </cell>
          <cell r="G161" t="str">
            <v>PER</v>
          </cell>
          <cell r="H161" t="str">
            <v>Year End</v>
          </cell>
          <cell r="J161">
            <v>613934</v>
          </cell>
          <cell r="L161" t="str">
            <v>Revenue</v>
          </cell>
          <cell r="M161">
            <v>46744.217000000004</v>
          </cell>
          <cell r="N161">
            <v>65208.951000000008</v>
          </cell>
          <cell r="O161" t="e">
            <v>#NAME?</v>
          </cell>
          <cell r="P161" t="e">
            <v>#NAME?</v>
          </cell>
          <cell r="Q161" t="e">
            <v>#NAME?</v>
          </cell>
          <cell r="R161" t="e">
            <v>#NAME?</v>
          </cell>
        </row>
        <row r="162">
          <cell r="B162" t="str">
            <v>Christian Dior</v>
          </cell>
          <cell r="D162" t="str">
            <v>406139</v>
          </cell>
          <cell r="E162" t="e">
            <v>#NAME?</v>
          </cell>
          <cell r="F162" t="e">
            <v>#NAME?</v>
          </cell>
          <cell r="G162" t="e">
            <v>#NAME?</v>
          </cell>
          <cell r="H162" t="e">
            <v>#NAME?</v>
          </cell>
          <cell r="L162" t="str">
            <v xml:space="preserve">EBITDA </v>
          </cell>
          <cell r="M162">
            <v>3782.5540000000019</v>
          </cell>
          <cell r="N162">
            <v>6537.3250000000062</v>
          </cell>
          <cell r="O162" t="e">
            <v>#NAME?</v>
          </cell>
          <cell r="P162" t="e">
            <v>#NAME?</v>
          </cell>
          <cell r="Q162" t="e">
            <v>#NAME?</v>
          </cell>
          <cell r="R162" t="e">
            <v>#NAME?</v>
          </cell>
        </row>
        <row r="163">
          <cell r="B163" t="str">
            <v>Fossil</v>
          </cell>
          <cell r="D163" t="str">
            <v>FOSL-US</v>
          </cell>
          <cell r="E163" t="e">
            <v>#NAME?</v>
          </cell>
          <cell r="F163" t="e">
            <v>#NAME?</v>
          </cell>
          <cell r="G163" t="e">
            <v>#NAME?</v>
          </cell>
          <cell r="H163" t="e">
            <v>#NAME?</v>
          </cell>
          <cell r="J163">
            <v>613934</v>
          </cell>
          <cell r="L163" t="str">
            <v>EPS (Rs)</v>
          </cell>
          <cell r="M163">
            <v>2.9758819553953617</v>
          </cell>
          <cell r="N163">
            <v>5.2253510295111578</v>
          </cell>
          <cell r="O163" t="e">
            <v>#NAME?</v>
          </cell>
          <cell r="P163" t="e">
            <v>#NAME?</v>
          </cell>
          <cell r="Q163" t="e">
            <v>#NAME?</v>
          </cell>
          <cell r="R163" t="e">
            <v>#NAME?</v>
          </cell>
        </row>
        <row r="164">
          <cell r="B164" t="str">
            <v>Signet</v>
          </cell>
          <cell r="D164" t="str">
            <v>SIG-GB</v>
          </cell>
          <cell r="E164" t="e">
            <v>#NAME?</v>
          </cell>
          <cell r="F164" t="e">
            <v>#NAME?</v>
          </cell>
          <cell r="G164" t="e">
            <v>#NAME?</v>
          </cell>
          <cell r="H164" t="e">
            <v>#NAME?</v>
          </cell>
          <cell r="I164" t="str">
            <v>C2009=F2010</v>
          </cell>
          <cell r="L164" t="str">
            <v xml:space="preserve">EBITDA </v>
          </cell>
          <cell r="M164">
            <v>3782.5540000000019</v>
          </cell>
          <cell r="N164">
            <v>6274.249000000008</v>
          </cell>
          <cell r="O164">
            <v>3353.8780000000002</v>
          </cell>
          <cell r="P164">
            <v>4013.5950000000003</v>
          </cell>
          <cell r="Q164">
            <v>0.12781502487568175</v>
          </cell>
          <cell r="R164">
            <v>0.56324915692789324</v>
          </cell>
        </row>
        <row r="165">
          <cell r="B165" t="str">
            <v xml:space="preserve">Movado </v>
          </cell>
          <cell r="D165" t="str">
            <v>MOV-US</v>
          </cell>
          <cell r="E165" t="e">
            <v>#NAME?</v>
          </cell>
          <cell r="F165" t="e">
            <v>#NAME?</v>
          </cell>
          <cell r="G165" t="e">
            <v>#NAME?</v>
          </cell>
          <cell r="H165" t="e">
            <v>#NAME?</v>
          </cell>
          <cell r="L165" t="str">
            <v>EPS (Rs)</v>
          </cell>
          <cell r="M165">
            <v>2.9758819553953617</v>
          </cell>
          <cell r="N165">
            <v>5.2253510295111605</v>
          </cell>
          <cell r="O165">
            <v>46.540090000000006</v>
          </cell>
          <cell r="P165">
            <v>55.899880000000003</v>
          </cell>
          <cell r="Q165">
            <v>-0.93605766651084343</v>
          </cell>
          <cell r="R165">
            <v>-0.90652303673082735</v>
          </cell>
          <cell r="T165">
            <v>2369</v>
          </cell>
        </row>
        <row r="166">
          <cell r="B166" t="str">
            <v>Lvmh Moet Hen</v>
          </cell>
          <cell r="D166" t="str">
            <v>406141</v>
          </cell>
          <cell r="E166" t="e">
            <v>#NAME?</v>
          </cell>
          <cell r="F166" t="e">
            <v>#NAME?</v>
          </cell>
          <cell r="G166" t="e">
            <v>#NAME?</v>
          </cell>
          <cell r="H166" t="e">
            <v>#NAME?</v>
          </cell>
          <cell r="I166" t="str">
            <v>C2009=F2010</v>
          </cell>
          <cell r="Q166" t="e">
            <v>#NAME?</v>
          </cell>
          <cell r="R166" t="e">
            <v>#NAME?</v>
          </cell>
          <cell r="T166">
            <v>1335</v>
          </cell>
          <cell r="U166">
            <v>-0.43647108484592656</v>
          </cell>
        </row>
        <row r="167">
          <cell r="B167" t="str">
            <v>Tiffany &amp; Co</v>
          </cell>
          <cell r="D167" t="str">
            <v>TIF</v>
          </cell>
          <cell r="E167" t="e">
            <v>#NAME?</v>
          </cell>
          <cell r="F167" t="e">
            <v>#NAME?</v>
          </cell>
          <cell r="G167" t="e">
            <v>#NAME?</v>
          </cell>
          <cell r="H167" t="e">
            <v>#NAME?</v>
          </cell>
          <cell r="Q167" t="e">
            <v>#NAME?</v>
          </cell>
          <cell r="R167" t="e">
            <v>#NAME?</v>
          </cell>
          <cell r="T167">
            <v>2369</v>
          </cell>
        </row>
        <row r="168">
          <cell r="B168" t="str">
            <v>Burberry*</v>
          </cell>
          <cell r="D168" t="str">
            <v>BRBY.L</v>
          </cell>
          <cell r="E168">
            <v>1326</v>
          </cell>
          <cell r="F168">
            <v>35.118298257524302</v>
          </cell>
          <cell r="G168">
            <v>37.758093808429251</v>
          </cell>
          <cell r="H168" t="str">
            <v>March</v>
          </cell>
          <cell r="Q168" t="e">
            <v>#NAME?</v>
          </cell>
          <cell r="R168" t="e">
            <v>#NAME?</v>
          </cell>
          <cell r="T168">
            <v>1335</v>
          </cell>
          <cell r="U168">
            <v>-0.43647108484592656</v>
          </cell>
        </row>
        <row r="169">
          <cell r="B169" t="str">
            <v>Swatch*</v>
          </cell>
          <cell r="D169" t="str">
            <v>UHR.VX</v>
          </cell>
          <cell r="E169">
            <v>384.1</v>
          </cell>
          <cell r="F169">
            <v>14.310407485007</v>
          </cell>
          <cell r="G169">
            <v>26.840605370770973</v>
          </cell>
          <cell r="H169" t="str">
            <v>Dec</v>
          </cell>
          <cell r="Q169">
            <v>-0.11332977665355248</v>
          </cell>
          <cell r="R169">
            <v>-0.36030670762349482</v>
          </cell>
        </row>
        <row r="170">
          <cell r="B170" t="str">
            <v>Titan*</v>
          </cell>
          <cell r="D170" t="str">
            <v>TITN.BO</v>
          </cell>
          <cell r="E170">
            <v>202.3</v>
          </cell>
          <cell r="F170">
            <v>2.9758819553953617</v>
          </cell>
          <cell r="G170">
            <v>67.979846994005982</v>
          </cell>
          <cell r="H170" t="str">
            <v>March</v>
          </cell>
          <cell r="Q170">
            <v>14.639091434934592</v>
          </cell>
          <cell r="R170">
            <v>9.6978229183637303</v>
          </cell>
        </row>
        <row r="171">
          <cell r="B171" t="str">
            <v>Bulgari Spa*</v>
          </cell>
          <cell r="D171" t="str">
            <v>BULG.MI</v>
          </cell>
          <cell r="E171" t="str">
            <v>NA</v>
          </cell>
          <cell r="F171" t="str">
            <v>NA</v>
          </cell>
          <cell r="G171" t="e">
            <v>#VALUE!</v>
          </cell>
          <cell r="H171" t="str">
            <v>Dec</v>
          </cell>
        </row>
        <row r="172">
          <cell r="B172" t="str">
            <v>Casio Co*</v>
          </cell>
          <cell r="D172" t="str">
            <v>6952.T</v>
          </cell>
          <cell r="E172">
            <v>448</v>
          </cell>
          <cell r="F172">
            <v>23.593009852601099</v>
          </cell>
          <cell r="G172">
            <v>18.988675154162603</v>
          </cell>
          <cell r="H172" t="str">
            <v>March</v>
          </cell>
        </row>
        <row r="173">
          <cell r="B173" t="str">
            <v>Hermes Intl</v>
          </cell>
          <cell r="D173" t="str">
            <v>525397</v>
          </cell>
          <cell r="E173" t="e">
            <v>#NAME?</v>
          </cell>
          <cell r="F173" t="e">
            <v>#NAME?</v>
          </cell>
          <cell r="G173" t="e">
            <v>#NAME?</v>
          </cell>
          <cell r="H173" t="e">
            <v>#NAME?</v>
          </cell>
        </row>
        <row r="174">
          <cell r="B174" t="str">
            <v>Casio Co*</v>
          </cell>
          <cell r="D174" t="str">
            <v>6952.T</v>
          </cell>
          <cell r="E174">
            <v>740</v>
          </cell>
          <cell r="F174">
            <v>7.5418032763553198</v>
          </cell>
          <cell r="G174">
            <v>98.119769620617205</v>
          </cell>
          <cell r="H174" t="str">
            <v>March</v>
          </cell>
        </row>
        <row r="175">
          <cell r="B175" t="str">
            <v>Hermes Intl</v>
          </cell>
          <cell r="D175" t="str">
            <v>525397</v>
          </cell>
          <cell r="E175">
            <v>96.96</v>
          </cell>
          <cell r="F175">
            <v>2.9564469999999998</v>
          </cell>
          <cell r="G175" t="e">
            <v>#NAME?</v>
          </cell>
          <cell r="H175" t="e">
            <v>#NAME?</v>
          </cell>
        </row>
        <row r="177">
          <cell r="B177" t="str">
            <v xml:space="preserve">Citizen </v>
          </cell>
          <cell r="D177" t="str">
            <v>7762</v>
          </cell>
          <cell r="E177" t="e">
            <v>#NAME?</v>
          </cell>
          <cell r="F177" t="e">
            <v>#NAME?</v>
          </cell>
          <cell r="G177" t="e">
            <v>#NAME?</v>
          </cell>
          <cell r="H177" t="e">
            <v>#NAME?</v>
          </cell>
        </row>
        <row r="178">
          <cell r="B178" t="str">
            <v>Seiko Holdings</v>
          </cell>
          <cell r="D178" t="str">
            <v>8050</v>
          </cell>
          <cell r="E178" t="e">
            <v>#NAME?</v>
          </cell>
          <cell r="F178" t="e">
            <v>#NAME?</v>
          </cell>
          <cell r="G178" t="e">
            <v>#NAME?</v>
          </cell>
          <cell r="H178" t="e">
            <v>#NAME?</v>
          </cell>
        </row>
        <row r="179">
          <cell r="B179" t="str">
            <v>Zale</v>
          </cell>
          <cell r="D179" t="str">
            <v>ZLC-US</v>
          </cell>
          <cell r="E179" t="e">
            <v>#NAME?</v>
          </cell>
          <cell r="F179" t="e">
            <v>#NAME?</v>
          </cell>
          <cell r="G179" t="str">
            <v>NA</v>
          </cell>
          <cell r="H179" t="e">
            <v>#NAME?</v>
          </cell>
        </row>
        <row r="180">
          <cell r="B180" t="str">
            <v>Seiko Holdings</v>
          </cell>
          <cell r="D180" t="str">
            <v>8050</v>
          </cell>
          <cell r="E180" t="str">
            <v>#Calc</v>
          </cell>
          <cell r="F180" t="e">
            <v>#N/A</v>
          </cell>
          <cell r="G180" t="e">
            <v>#VALUE!</v>
          </cell>
          <cell r="H180" t="str">
            <v>03/2008</v>
          </cell>
        </row>
        <row r="181">
          <cell r="B181" t="str">
            <v>Zale</v>
          </cell>
          <cell r="D181" t="str">
            <v>ZLC-US</v>
          </cell>
          <cell r="E181">
            <v>3.95</v>
          </cell>
          <cell r="F181">
            <v>-0.16333329999999999</v>
          </cell>
          <cell r="G181" t="str">
            <v>NA</v>
          </cell>
          <cell r="H181" t="str">
            <v>07/2008</v>
          </cell>
        </row>
        <row r="182">
          <cell r="B182" t="str">
            <v>Hennessy</v>
          </cell>
        </row>
        <row r="184">
          <cell r="B184" t="str">
            <v>Hennessy</v>
          </cell>
        </row>
        <row r="214">
          <cell r="J214">
            <v>8.0933979321925698E-2</v>
          </cell>
        </row>
        <row r="215">
          <cell r="E215">
            <v>2129</v>
          </cell>
        </row>
        <row r="216">
          <cell r="F216" t="str">
            <v>F2009</v>
          </cell>
          <cell r="G216" t="str">
            <v>F2010</v>
          </cell>
          <cell r="H216" t="str">
            <v>F2011</v>
          </cell>
          <cell r="I216" t="str">
            <v>F2012</v>
          </cell>
          <cell r="J216" t="str">
            <v>2022e</v>
          </cell>
        </row>
        <row r="217">
          <cell r="E217" t="str">
            <v>EPS</v>
          </cell>
          <cell r="F217">
            <v>2.4032496057670634</v>
          </cell>
          <cell r="G217">
            <v>2.9758819553953617</v>
          </cell>
          <cell r="H217">
            <v>5.2253510295111578</v>
          </cell>
          <cell r="I217">
            <v>6.8312542482084755</v>
          </cell>
          <cell r="J217">
            <v>33.308522169778762</v>
          </cell>
        </row>
        <row r="218">
          <cell r="E218" t="str">
            <v>PER</v>
          </cell>
          <cell r="F218">
            <v>885.88384447918008</v>
          </cell>
          <cell r="G218">
            <v>715.4181623837801</v>
          </cell>
          <cell r="H218">
            <v>407.43674213963232</v>
          </cell>
          <cell r="I218">
            <v>311.65579886861025</v>
          </cell>
          <cell r="J218">
            <v>63.917576083026233</v>
          </cell>
        </row>
        <row r="219">
          <cell r="E219" t="str">
            <v>EPS</v>
          </cell>
          <cell r="F219">
            <v>2.4032496057670634</v>
          </cell>
          <cell r="G219">
            <v>2.9758819553953617</v>
          </cell>
          <cell r="H219">
            <v>5.2253510295111605</v>
          </cell>
          <cell r="I219">
            <v>6.8790016999417301</v>
          </cell>
          <cell r="J219">
            <v>34.950400401075314</v>
          </cell>
        </row>
        <row r="220">
          <cell r="E220" t="str">
            <v>PER</v>
          </cell>
          <cell r="F220">
            <v>885.88384447918008</v>
          </cell>
          <cell r="G220">
            <v>715.4181623837801</v>
          </cell>
          <cell r="H220">
            <v>407.43674213963214</v>
          </cell>
          <cell r="I220">
            <v>309.49258233473529</v>
          </cell>
          <cell r="J220">
            <v>60.914895840063032</v>
          </cell>
        </row>
      </sheetData>
      <sheetData sheetId="4" refreshError="1">
        <row r="1">
          <cell r="A1" t="str">
            <v>Quarterly Statements</v>
          </cell>
          <cell r="AX1" t="str">
            <v xml:space="preserve">New </v>
          </cell>
          <cell r="AY1" t="str">
            <v>Old</v>
          </cell>
          <cell r="AZ1" t="str">
            <v>Old vs New</v>
          </cell>
          <cell r="BP1" t="str">
            <v>12m  Input</v>
          </cell>
          <cell r="BR1" t="str">
            <v>Old</v>
          </cell>
          <cell r="BS1" t="str">
            <v xml:space="preserve">Implied </v>
          </cell>
          <cell r="BT1" t="str">
            <v>Old</v>
          </cell>
          <cell r="BV1" t="str">
            <v>Actuals 9mths</v>
          </cell>
          <cell r="BZ1" t="str">
            <v>Estimate</v>
          </cell>
          <cell r="CF1" t="str">
            <v>12m  Input</v>
          </cell>
          <cell r="CH1" t="str">
            <v xml:space="preserve">Implied </v>
          </cell>
          <cell r="CI1" t="str">
            <v xml:space="preserve">Implied </v>
          </cell>
          <cell r="CL1" t="str">
            <v>Actuals 9mths</v>
          </cell>
          <cell r="CP1" t="str">
            <v>Estimate</v>
          </cell>
        </row>
        <row r="2">
          <cell r="A2" t="str">
            <v>Rs mn</v>
          </cell>
          <cell r="B2">
            <v>36616</v>
          </cell>
          <cell r="C2">
            <v>36707</v>
          </cell>
          <cell r="D2">
            <v>36799</v>
          </cell>
          <cell r="E2">
            <v>36891</v>
          </cell>
          <cell r="F2">
            <v>36981</v>
          </cell>
          <cell r="G2">
            <v>37072</v>
          </cell>
          <cell r="H2">
            <v>37164</v>
          </cell>
          <cell r="I2">
            <v>37256</v>
          </cell>
          <cell r="J2">
            <v>37346</v>
          </cell>
          <cell r="K2">
            <v>37437</v>
          </cell>
          <cell r="L2">
            <v>37529</v>
          </cell>
          <cell r="M2">
            <v>37621</v>
          </cell>
          <cell r="N2">
            <v>37711</v>
          </cell>
          <cell r="O2">
            <v>37802</v>
          </cell>
          <cell r="P2">
            <v>37894</v>
          </cell>
          <cell r="Q2">
            <v>37986</v>
          </cell>
          <cell r="R2">
            <v>38077</v>
          </cell>
          <cell r="S2">
            <v>38168</v>
          </cell>
          <cell r="T2">
            <v>38260</v>
          </cell>
          <cell r="U2">
            <v>38352</v>
          </cell>
          <cell r="V2">
            <v>38442</v>
          </cell>
          <cell r="W2">
            <v>38533</v>
          </cell>
          <cell r="X2">
            <v>38625</v>
          </cell>
          <cell r="Y2">
            <v>38717</v>
          </cell>
          <cell r="Z2">
            <v>38807</v>
          </cell>
          <cell r="AA2">
            <v>38898</v>
          </cell>
          <cell r="AB2">
            <v>38990</v>
          </cell>
          <cell r="AC2">
            <v>39082</v>
          </cell>
          <cell r="AD2">
            <v>39172</v>
          </cell>
          <cell r="AE2">
            <v>39263</v>
          </cell>
          <cell r="AF2">
            <v>39355</v>
          </cell>
          <cell r="AG2">
            <v>39447</v>
          </cell>
          <cell r="AH2">
            <v>39538</v>
          </cell>
          <cell r="AI2">
            <v>39600</v>
          </cell>
          <cell r="AJ2">
            <v>39692</v>
          </cell>
          <cell r="AK2">
            <v>39783</v>
          </cell>
          <cell r="AL2">
            <v>39873</v>
          </cell>
          <cell r="AM2">
            <v>39973</v>
          </cell>
          <cell r="AN2">
            <v>40057</v>
          </cell>
          <cell r="AO2">
            <v>40148</v>
          </cell>
          <cell r="AP2">
            <v>40238</v>
          </cell>
          <cell r="AQ2">
            <v>40359</v>
          </cell>
          <cell r="AR2">
            <v>40451</v>
          </cell>
          <cell r="AS2">
            <v>40543</v>
          </cell>
          <cell r="AT2">
            <v>40633</v>
          </cell>
          <cell r="AU2">
            <v>40724</v>
          </cell>
          <cell r="AV2">
            <v>40816</v>
          </cell>
          <cell r="AW2">
            <v>40908</v>
          </cell>
          <cell r="AX2">
            <v>40999</v>
          </cell>
          <cell r="AY2">
            <v>41090</v>
          </cell>
          <cell r="AZ2">
            <v>41182</v>
          </cell>
          <cell r="BA2">
            <v>41274</v>
          </cell>
          <cell r="BB2">
            <v>41364</v>
          </cell>
          <cell r="BC2">
            <v>41455</v>
          </cell>
          <cell r="BD2">
            <v>41547</v>
          </cell>
          <cell r="BE2">
            <v>41638</v>
          </cell>
          <cell r="BF2">
            <v>41729</v>
          </cell>
          <cell r="BG2">
            <v>41820</v>
          </cell>
          <cell r="BH2">
            <v>41912</v>
          </cell>
          <cell r="BI2">
            <v>42004</v>
          </cell>
          <cell r="BJ2">
            <v>42094</v>
          </cell>
          <cell r="BK2" t="str">
            <v>F2011</v>
          </cell>
          <cell r="BL2" t="str">
            <v>F2012</v>
          </cell>
          <cell r="BM2" t="str">
            <v>F2013E</v>
          </cell>
          <cell r="BN2" t="str">
            <v>F2014E</v>
          </cell>
          <cell r="BP2" t="str">
            <v>FY'12e</v>
          </cell>
          <cell r="BQ2">
            <v>40999</v>
          </cell>
          <cell r="BR2">
            <v>40633</v>
          </cell>
          <cell r="BT2">
            <v>40908</v>
          </cell>
          <cell r="BV2">
            <v>2010</v>
          </cell>
          <cell r="BW2">
            <v>2010</v>
          </cell>
          <cell r="BX2" t="str">
            <v>9M</v>
          </cell>
          <cell r="BY2" t="str">
            <v>Mar '10</v>
          </cell>
          <cell r="BZ2">
            <v>2011</v>
          </cell>
          <cell r="CA2" t="str">
            <v>9M</v>
          </cell>
          <cell r="CB2" t="str">
            <v>Implied 4Q</v>
          </cell>
          <cell r="CC2" t="str">
            <v>Variance</v>
          </cell>
          <cell r="CE2" t="str">
            <v>F2010</v>
          </cell>
          <cell r="CF2" t="str">
            <v>F2009</v>
          </cell>
          <cell r="CG2" t="str">
            <v>% Chg</v>
          </cell>
          <cell r="CH2" t="str">
            <v>9m F2010</v>
          </cell>
          <cell r="CI2" t="str">
            <v>9m F2009</v>
          </cell>
          <cell r="CJ2" t="str">
            <v>% CHG</v>
          </cell>
          <cell r="CK2" t="str">
            <v>F2008</v>
          </cell>
          <cell r="CL2" t="str">
            <v>YTD F2009</v>
          </cell>
          <cell r="CM2" t="str">
            <v>YTD F2008</v>
          </cell>
          <cell r="CN2" t="str">
            <v>% Chg</v>
          </cell>
          <cell r="CP2">
            <v>39538</v>
          </cell>
        </row>
        <row r="3">
          <cell r="A3" t="str">
            <v>Gross Sales</v>
          </cell>
          <cell r="B3">
            <v>36616</v>
          </cell>
          <cell r="C3">
            <v>1139.5999999999999</v>
          </cell>
          <cell r="D3">
            <v>1733.1</v>
          </cell>
          <cell r="E3">
            <v>1602.6</v>
          </cell>
          <cell r="F3">
            <v>2493.6999999999998</v>
          </cell>
          <cell r="G3">
            <v>1022.7</v>
          </cell>
          <cell r="H3">
            <v>1383.2</v>
          </cell>
          <cell r="I3">
            <v>2074.4</v>
          </cell>
          <cell r="J3">
            <v>2767.6</v>
          </cell>
          <cell r="K3">
            <v>1134.8</v>
          </cell>
          <cell r="L3">
            <v>1967.2</v>
          </cell>
          <cell r="M3">
            <v>2289.6</v>
          </cell>
          <cell r="N3">
            <v>2587.4</v>
          </cell>
          <cell r="O3">
            <v>1467.7</v>
          </cell>
          <cell r="P3">
            <v>2225</v>
          </cell>
          <cell r="Q3">
            <v>3017.4</v>
          </cell>
          <cell r="R3">
            <v>2875</v>
          </cell>
          <cell r="S3">
            <v>2091.6</v>
          </cell>
          <cell r="T3">
            <v>2883.5</v>
          </cell>
          <cell r="U3">
            <v>3058.4</v>
          </cell>
          <cell r="V3">
            <v>3313.1</v>
          </cell>
          <cell r="W3">
            <v>3001.6</v>
          </cell>
          <cell r="X3">
            <v>3655.1</v>
          </cell>
          <cell r="Y3">
            <v>3815.4</v>
          </cell>
          <cell r="Z3">
            <v>4341.5</v>
          </cell>
          <cell r="AA3">
            <v>4499.2</v>
          </cell>
          <cell r="AB3">
            <v>5385.1</v>
          </cell>
          <cell r="AC3">
            <v>5422.1</v>
          </cell>
          <cell r="AD3">
            <v>6058.3</v>
          </cell>
          <cell r="AE3">
            <v>6665.9</v>
          </cell>
          <cell r="AF3">
            <v>7251.1</v>
          </cell>
          <cell r="AG3">
            <v>8135.9</v>
          </cell>
          <cell r="AH3">
            <v>8359.4</v>
          </cell>
          <cell r="AI3">
            <v>8190.6</v>
          </cell>
          <cell r="AJ3">
            <v>11048.5</v>
          </cell>
          <cell r="AK3">
            <v>10351</v>
          </cell>
          <cell r="AL3">
            <v>8892.3999999999942</v>
          </cell>
          <cell r="AM3">
            <v>8886</v>
          </cell>
          <cell r="AN3">
            <v>11564.1</v>
          </cell>
          <cell r="AO3">
            <v>13397.7</v>
          </cell>
          <cell r="AP3">
            <v>13183.399999999994</v>
          </cell>
          <cell r="AQ3">
            <v>12603.1</v>
          </cell>
          <cell r="AR3">
            <v>15512.2</v>
          </cell>
          <cell r="AS3">
            <v>19679.099999999999</v>
          </cell>
          <cell r="AT3">
            <v>17918.600000000002</v>
          </cell>
          <cell r="AU3">
            <v>20480.2</v>
          </cell>
          <cell r="AV3">
            <v>21245.8</v>
          </cell>
          <cell r="AW3">
            <v>24717.8</v>
          </cell>
          <cell r="AX3">
            <v>23272.1</v>
          </cell>
          <cell r="AY3" t="str">
            <v>F11</v>
          </cell>
          <cell r="BA3" t="str">
            <v>YoY</v>
          </cell>
          <cell r="BF3">
            <v>2010</v>
          </cell>
          <cell r="BG3">
            <v>2010</v>
          </cell>
          <cell r="BH3" t="str">
            <v>9M</v>
          </cell>
          <cell r="BI3" t="str">
            <v>Mar '10</v>
          </cell>
          <cell r="BJ3">
            <v>2011</v>
          </cell>
          <cell r="BK3">
            <v>65716.100000000006</v>
          </cell>
          <cell r="BL3">
            <v>89717.6</v>
          </cell>
          <cell r="BM3" t="str">
            <v>Variance</v>
          </cell>
          <cell r="BO3" t="str">
            <v>F2010</v>
          </cell>
          <cell r="BP3" t="str">
            <v>F2009</v>
          </cell>
          <cell r="BQ3" t="str">
            <v>% Chg</v>
          </cell>
          <cell r="BR3">
            <v>17914.2</v>
          </cell>
          <cell r="BS3" t="str">
            <v>9m F2009</v>
          </cell>
          <cell r="BT3">
            <v>24717.8</v>
          </cell>
          <cell r="BU3" t="str">
            <v>F2008</v>
          </cell>
          <cell r="BV3">
            <v>47069</v>
          </cell>
          <cell r="BW3">
            <v>47031.199999999997</v>
          </cell>
          <cell r="BX3">
            <v>33847.800000000003</v>
          </cell>
          <cell r="BY3">
            <v>13397.7</v>
          </cell>
          <cell r="BZ3">
            <v>65708.600000000006</v>
          </cell>
          <cell r="CA3">
            <v>47793.7</v>
          </cell>
          <cell r="CB3">
            <v>17914.900000000009</v>
          </cell>
          <cell r="CC3">
            <v>-2.0648934626554816E-4</v>
          </cell>
          <cell r="CE3">
            <v>112744.20000000001</v>
          </cell>
          <cell r="CF3">
            <v>38486.199999999997</v>
          </cell>
          <cell r="CG3">
            <v>1.9294708233080953</v>
          </cell>
          <cell r="CK3">
            <v>30417.100000000002</v>
          </cell>
          <cell r="CL3">
            <v>29593.800000000003</v>
          </cell>
          <cell r="CM3">
            <v>22055.599999999999</v>
          </cell>
          <cell r="CN3">
            <v>0.34178167902936241</v>
          </cell>
          <cell r="CQ3" t="str">
            <v>Q3F09 Exceptional</v>
          </cell>
        </row>
        <row r="4">
          <cell r="A4" t="str">
            <v>Excise Duty</v>
          </cell>
          <cell r="C4">
            <v>126.4</v>
          </cell>
          <cell r="D4">
            <v>141.4</v>
          </cell>
          <cell r="E4">
            <v>128.9</v>
          </cell>
          <cell r="F4">
            <v>184.6</v>
          </cell>
          <cell r="G4">
            <v>140.80000000000001</v>
          </cell>
          <cell r="H4">
            <v>112.3</v>
          </cell>
          <cell r="I4">
            <v>149.30000000000001</v>
          </cell>
          <cell r="J4">
            <v>186</v>
          </cell>
          <cell r="K4">
            <v>140.30000000000001</v>
          </cell>
          <cell r="L4">
            <v>156.5</v>
          </cell>
          <cell r="M4">
            <v>161.80000000000001</v>
          </cell>
          <cell r="N4">
            <v>146.69999999999999</v>
          </cell>
          <cell r="O4">
            <v>152.9</v>
          </cell>
          <cell r="P4">
            <v>176.6</v>
          </cell>
          <cell r="Q4">
            <v>132.19999999999999</v>
          </cell>
          <cell r="R4">
            <v>174.7</v>
          </cell>
          <cell r="S4">
            <v>88.5</v>
          </cell>
          <cell r="T4">
            <v>154.80000000000001</v>
          </cell>
          <cell r="U4">
            <v>114.5</v>
          </cell>
          <cell r="V4">
            <v>189.3</v>
          </cell>
          <cell r="W4">
            <v>139.5</v>
          </cell>
          <cell r="X4">
            <v>167</v>
          </cell>
          <cell r="Y4">
            <v>166.5</v>
          </cell>
          <cell r="Z4">
            <v>110.9</v>
          </cell>
          <cell r="AA4">
            <v>89.1</v>
          </cell>
          <cell r="AB4">
            <v>149.80000000000001</v>
          </cell>
          <cell r="AC4">
            <v>130.69999999999999</v>
          </cell>
          <cell r="AD4">
            <v>92.6</v>
          </cell>
          <cell r="AE4">
            <v>91.2</v>
          </cell>
          <cell r="AF4">
            <v>137.1</v>
          </cell>
          <cell r="AG4">
            <v>111</v>
          </cell>
          <cell r="AH4">
            <v>134.19999999999999</v>
          </cell>
          <cell r="AI4">
            <v>87.5</v>
          </cell>
          <cell r="AJ4">
            <v>163.19999999999999</v>
          </cell>
          <cell r="AK4">
            <v>110.7</v>
          </cell>
          <cell r="AL4">
            <v>82</v>
          </cell>
          <cell r="AM4">
            <v>58</v>
          </cell>
          <cell r="AN4">
            <v>96.1</v>
          </cell>
          <cell r="AO4">
            <v>61.7</v>
          </cell>
          <cell r="AP4">
            <v>71.199999999999989</v>
          </cell>
          <cell r="AQ4">
            <v>74.8</v>
          </cell>
          <cell r="AR4">
            <v>152.5</v>
          </cell>
          <cell r="AS4">
            <v>133.19999999999999</v>
          </cell>
          <cell r="AT4">
            <v>139.19999999999999</v>
          </cell>
          <cell r="AU4">
            <v>274.2</v>
          </cell>
          <cell r="AV4">
            <v>282.39999999999998</v>
          </cell>
          <cell r="AW4">
            <v>313.8</v>
          </cell>
          <cell r="AX4">
            <v>454.4</v>
          </cell>
          <cell r="BK4">
            <v>499.7</v>
          </cell>
          <cell r="BL4">
            <v>1324.8</v>
          </cell>
          <cell r="BR4">
            <v>139.19999999999999</v>
          </cell>
          <cell r="BT4">
            <v>313.8</v>
          </cell>
          <cell r="BV4">
            <v>297.39999999999998</v>
          </cell>
          <cell r="BW4">
            <v>287</v>
          </cell>
          <cell r="BX4">
            <v>215.8</v>
          </cell>
          <cell r="BY4">
            <v>63.7</v>
          </cell>
          <cell r="BZ4">
            <v>499.7</v>
          </cell>
          <cell r="CA4">
            <v>360.5</v>
          </cell>
          <cell r="CB4">
            <v>139.19999999999999</v>
          </cell>
          <cell r="CC4">
            <v>0</v>
          </cell>
          <cell r="CE4">
            <v>786.7</v>
          </cell>
          <cell r="CF4">
            <v>443.4</v>
          </cell>
          <cell r="CG4">
            <v>0.77424447451511069</v>
          </cell>
          <cell r="CK4">
            <v>473.5</v>
          </cell>
          <cell r="CL4">
            <v>361.4</v>
          </cell>
          <cell r="CM4">
            <v>339.3</v>
          </cell>
          <cell r="CQ4" t="str">
            <v>Particulars</v>
          </cell>
          <cell r="CR4" t="str">
            <v>(Rs mn)</v>
          </cell>
        </row>
        <row r="5">
          <cell r="A5" t="str">
            <v>Excise as % of GS</v>
          </cell>
          <cell r="C5">
            <v>0.11091611091611094</v>
          </cell>
          <cell r="D5">
            <v>8.158790606427789E-2</v>
          </cell>
          <cell r="E5">
            <v>8.0431798327717463E-2</v>
          </cell>
          <cell r="F5">
            <v>7.4026546898183429E-2</v>
          </cell>
          <cell r="G5">
            <v>0.13767478243864281</v>
          </cell>
          <cell r="H5">
            <v>8.1188548293811447E-2</v>
          </cell>
          <cell r="I5">
            <v>7.1972618588507523E-2</v>
          </cell>
          <cell r="J5">
            <v>6.7206243676831909E-2</v>
          </cell>
          <cell r="K5">
            <v>0.12363412054987664</v>
          </cell>
          <cell r="L5">
            <v>7.9554697031313543E-2</v>
          </cell>
          <cell r="M5">
            <v>7.0667365478686239E-2</v>
          </cell>
          <cell r="N5">
            <v>5.6697843394913808E-2</v>
          </cell>
          <cell r="O5">
            <v>0.10417660284799346</v>
          </cell>
          <cell r="P5">
            <v>7.9370786516853933E-2</v>
          </cell>
          <cell r="Q5">
            <v>4.3812553854311653E-2</v>
          </cell>
          <cell r="R5">
            <v>6.0765217391304346E-2</v>
          </cell>
          <cell r="S5">
            <v>4.2312105565117615E-2</v>
          </cell>
          <cell r="T5">
            <v>5.3684758106467841E-2</v>
          </cell>
          <cell r="U5">
            <v>3.7437876013601885E-2</v>
          </cell>
          <cell r="V5">
            <v>5.7136820500437661E-2</v>
          </cell>
          <cell r="W5">
            <v>4.6475213219616208E-2</v>
          </cell>
          <cell r="X5">
            <v>4.5689584416295038E-2</v>
          </cell>
          <cell r="Y5">
            <v>4.3638936939770404E-2</v>
          </cell>
          <cell r="Z5">
            <v>2.5544166762639643E-2</v>
          </cell>
          <cell r="AA5">
            <v>1.9803520625889047E-2</v>
          </cell>
          <cell r="AB5">
            <v>2.7817496425321723E-2</v>
          </cell>
          <cell r="AC5">
            <v>2.4105051548293094E-2</v>
          </cell>
          <cell r="AD5">
            <v>1.5284815872439461E-2</v>
          </cell>
          <cell r="AE5">
            <v>1.3681573380938809E-2</v>
          </cell>
          <cell r="AF5">
            <v>1.8907476107073409E-2</v>
          </cell>
          <cell r="AG5">
            <v>1.3643235536326652E-2</v>
          </cell>
          <cell r="AH5">
            <v>1.6053783764385002E-2</v>
          </cell>
          <cell r="AI5">
            <v>1.0682978048006251E-2</v>
          </cell>
          <cell r="AJ5">
            <v>1.4771235914377517E-2</v>
          </cell>
          <cell r="AK5">
            <v>1.069461887740315E-2</v>
          </cell>
          <cell r="AL5">
            <v>9.2213575637623193E-3</v>
          </cell>
          <cell r="AM5">
            <v>6.5271213144271886E-3</v>
          </cell>
          <cell r="AN5">
            <v>8.3102013991577378E-3</v>
          </cell>
          <cell r="AO5">
            <v>4.6052680683997997E-3</v>
          </cell>
          <cell r="AP5">
            <v>5.4007312225981177E-3</v>
          </cell>
          <cell r="AQ5">
            <v>5.9350477263530399E-3</v>
          </cell>
          <cell r="AR5">
            <v>9.8309717512667441E-3</v>
          </cell>
          <cell r="AS5">
            <v>6.7686022226626213E-3</v>
          </cell>
          <cell r="AT5">
            <v>7.7684640541113691E-3</v>
          </cell>
          <cell r="AU5">
            <v>1.3388541127528051E-2</v>
          </cell>
          <cell r="AV5">
            <v>1.3292038897099661E-2</v>
          </cell>
          <cell r="AW5">
            <v>1.2695304598305675E-2</v>
          </cell>
          <cell r="AX5">
            <v>1.9525526273950353E-2</v>
          </cell>
          <cell r="BK5">
            <v>7.6039205004557473E-3</v>
          </cell>
          <cell r="BL5">
            <v>1.4766333473030932E-2</v>
          </cell>
          <cell r="BR5">
            <v>7.7703721070435721E-3</v>
          </cell>
          <cell r="BT5">
            <v>1.2695304598305675E-2</v>
          </cell>
          <cell r="BV5">
            <v>6.3183836495357875E-3</v>
          </cell>
          <cell r="BW5">
            <v>6.1023320689244593E-3</v>
          </cell>
          <cell r="BX5">
            <v>6.3755990049574858E-3</v>
          </cell>
          <cell r="BY5">
            <v>4.7545474223187559E-3</v>
          </cell>
          <cell r="BZ5">
            <v>7.6047884143019325E-3</v>
          </cell>
          <cell r="CA5">
            <v>7.5428351435440242E-3</v>
          </cell>
          <cell r="CB5">
            <v>7.7700684904744048E-3</v>
          </cell>
          <cell r="CC5">
            <v>2.0653199292164359E-4</v>
          </cell>
          <cell r="CE5">
            <v>6.9777425357579366E-3</v>
          </cell>
          <cell r="CF5">
            <v>1.152101272663968E-2</v>
          </cell>
          <cell r="CK5">
            <v>1.5566901512635983E-2</v>
          </cell>
          <cell r="CL5">
            <v>1.2212017382019205E-2</v>
          </cell>
          <cell r="CM5">
            <v>1.5383848093001326E-2</v>
          </cell>
          <cell r="CQ5" t="str">
            <v>Reported Net Profit</v>
          </cell>
          <cell r="CR5">
            <v>117.69999999999891</v>
          </cell>
        </row>
        <row r="6">
          <cell r="A6" t="str">
            <v>Net Sales</v>
          </cell>
          <cell r="C6">
            <v>1013.1999999999999</v>
          </cell>
          <cell r="D6">
            <v>1591.6999999999998</v>
          </cell>
          <cell r="E6">
            <v>1473.6999999999998</v>
          </cell>
          <cell r="F6">
            <v>2309.1</v>
          </cell>
          <cell r="G6">
            <v>881.90000000000009</v>
          </cell>
          <cell r="H6">
            <v>1270.9000000000001</v>
          </cell>
          <cell r="I6">
            <v>1925.1000000000001</v>
          </cell>
          <cell r="J6">
            <v>2581.6</v>
          </cell>
          <cell r="K6">
            <v>994.5</v>
          </cell>
          <cell r="L6">
            <v>1810.7</v>
          </cell>
          <cell r="M6">
            <v>2127.7999999999997</v>
          </cell>
          <cell r="N6">
            <v>2440.7000000000003</v>
          </cell>
          <cell r="O6">
            <v>1314.8</v>
          </cell>
          <cell r="P6">
            <v>2048.4</v>
          </cell>
          <cell r="Q6">
            <v>2885.2000000000003</v>
          </cell>
          <cell r="R6">
            <v>2700.3</v>
          </cell>
          <cell r="S6">
            <v>2003.1</v>
          </cell>
          <cell r="T6">
            <v>2728.7</v>
          </cell>
          <cell r="U6">
            <v>2943.9</v>
          </cell>
          <cell r="V6">
            <v>3123.7999999999997</v>
          </cell>
          <cell r="W6">
            <v>2862.1</v>
          </cell>
          <cell r="X6">
            <v>3488.1</v>
          </cell>
          <cell r="Y6">
            <v>3648.9</v>
          </cell>
          <cell r="Z6">
            <v>4230.6000000000004</v>
          </cell>
          <cell r="AA6">
            <v>4410.0999999999995</v>
          </cell>
          <cell r="AB6">
            <v>5235.3</v>
          </cell>
          <cell r="AC6">
            <v>5291.4000000000005</v>
          </cell>
          <cell r="AD6">
            <v>5965.7</v>
          </cell>
          <cell r="AE6">
            <v>6574.7</v>
          </cell>
          <cell r="AF6">
            <v>7114</v>
          </cell>
          <cell r="AG6">
            <v>8024.9</v>
          </cell>
          <cell r="AH6">
            <v>8225.1999999999989</v>
          </cell>
          <cell r="AI6">
            <v>8104.5</v>
          </cell>
          <cell r="AJ6">
            <v>10885.3</v>
          </cell>
          <cell r="AK6">
            <v>10240.299999999999</v>
          </cell>
          <cell r="AL6">
            <v>8810.3999999999942</v>
          </cell>
          <cell r="AM6">
            <v>8829.2000000000007</v>
          </cell>
          <cell r="AN6">
            <v>11468</v>
          </cell>
          <cell r="AO6">
            <v>13336</v>
          </cell>
          <cell r="AP6">
            <v>13112.199999999993</v>
          </cell>
          <cell r="AQ6">
            <v>12528.300000000001</v>
          </cell>
          <cell r="AR6">
            <v>15359.7</v>
          </cell>
          <cell r="AS6">
            <v>19545.899999999998</v>
          </cell>
          <cell r="AT6">
            <v>17779.400000000001</v>
          </cell>
          <cell r="AU6">
            <v>20206</v>
          </cell>
          <cell r="AV6">
            <v>20963.399999999998</v>
          </cell>
          <cell r="AW6">
            <v>24401</v>
          </cell>
          <cell r="AX6">
            <v>22817.699999999997</v>
          </cell>
          <cell r="AY6">
            <v>22056.5</v>
          </cell>
          <cell r="AZ6">
            <v>22759.800000000003</v>
          </cell>
          <cell r="BA6">
            <v>30178</v>
          </cell>
          <cell r="BB6">
            <v>26132.399999999998</v>
          </cell>
          <cell r="BC6">
            <v>31076.7</v>
          </cell>
          <cell r="BD6">
            <v>23289.7</v>
          </cell>
          <cell r="BE6">
            <v>26757.699999999997</v>
          </cell>
          <cell r="BF6">
            <v>28033.8</v>
          </cell>
          <cell r="BG6">
            <v>28914.399999999998</v>
          </cell>
          <cell r="BH6">
            <v>35930.699999999997</v>
          </cell>
          <cell r="BI6">
            <v>29225.1</v>
          </cell>
          <cell r="BJ6">
            <v>65708.600000000006</v>
          </cell>
          <cell r="BK6">
            <v>65216.400000000009</v>
          </cell>
          <cell r="BL6">
            <v>88392.8</v>
          </cell>
          <cell r="BM6">
            <v>101126.708</v>
          </cell>
          <cell r="BN6">
            <v>109157.93799999999</v>
          </cell>
          <cell r="BO6">
            <v>112739.80000000002</v>
          </cell>
          <cell r="BP6">
            <v>88383.8</v>
          </cell>
          <cell r="BQ6">
            <v>22231.525294344814</v>
          </cell>
          <cell r="BR6">
            <v>17775</v>
          </cell>
          <cell r="BS6">
            <v>2.6366823593714228E-2</v>
          </cell>
          <cell r="BT6">
            <v>24404</v>
          </cell>
          <cell r="BU6">
            <v>30417.100000000002</v>
          </cell>
          <cell r="BV6">
            <v>46771.6</v>
          </cell>
          <cell r="BW6">
            <v>46744.2</v>
          </cell>
          <cell r="BX6">
            <v>33632</v>
          </cell>
          <cell r="BY6">
            <v>13334</v>
          </cell>
          <cell r="BZ6">
            <v>65208.900000000009</v>
          </cell>
          <cell r="CA6">
            <v>47433.2</v>
          </cell>
          <cell r="CB6">
            <v>17775.700000000008</v>
          </cell>
          <cell r="CC6">
            <v>-2.0810601032617004E-4</v>
          </cell>
          <cell r="CE6">
            <v>111957.50000000001</v>
          </cell>
          <cell r="CF6">
            <v>38042.799999999996</v>
          </cell>
          <cell r="CG6">
            <v>1.9429353254755179</v>
          </cell>
          <cell r="CK6">
            <v>29943.600000000002</v>
          </cell>
          <cell r="CL6">
            <v>29232.400000000001</v>
          </cell>
          <cell r="CM6">
            <v>21716.3</v>
          </cell>
          <cell r="CN6">
            <v>0.34610407850324432</v>
          </cell>
          <cell r="CP6" t="str">
            <v xml:space="preserve">Add: </v>
          </cell>
          <cell r="CQ6" t="str">
            <v>Provsion due to Change in acturial valuations assumptions of gratuity and Leave Salary (Net of Tax)</v>
          </cell>
          <cell r="CR6">
            <v>127.8</v>
          </cell>
        </row>
        <row r="7">
          <cell r="A7" t="str">
            <v>QoQ Growth</v>
          </cell>
          <cell r="C7">
            <v>126.4</v>
          </cell>
          <cell r="D7">
            <v>0.52079677079677089</v>
          </cell>
          <cell r="E7">
            <v>-7.5298597888177277E-2</v>
          </cell>
          <cell r="F7">
            <v>0.55603394483963564</v>
          </cell>
          <cell r="G7">
            <v>-0.58988651401531855</v>
          </cell>
          <cell r="H7">
            <v>0.35249828884325796</v>
          </cell>
          <cell r="I7">
            <v>0.49971081550028917</v>
          </cell>
          <cell r="J7">
            <v>0.33416891631315071</v>
          </cell>
          <cell r="K7">
            <v>-0.58996964879317826</v>
          </cell>
          <cell r="L7">
            <v>0.73352132534367298</v>
          </cell>
          <cell r="M7">
            <v>0.16388775925172827</v>
          </cell>
          <cell r="N7">
            <v>0.13006638714185903</v>
          </cell>
          <cell r="O7">
            <v>-0.43275102419417177</v>
          </cell>
          <cell r="P7">
            <v>0.51597737957348233</v>
          </cell>
          <cell r="Q7">
            <v>0.35613483146067426</v>
          </cell>
          <cell r="R7">
            <v>-4.7192947570756316E-2</v>
          </cell>
          <cell r="S7">
            <v>-0.27248695652173915</v>
          </cell>
          <cell r="T7">
            <v>0.37860967680244784</v>
          </cell>
          <cell r="U7">
            <v>6.0655453441997631E-2</v>
          </cell>
          <cell r="V7">
            <v>8.3278838608422667E-2</v>
          </cell>
          <cell r="W7">
            <v>-9.4020705683498851E-2</v>
          </cell>
          <cell r="X7">
            <v>0.21771721748400852</v>
          </cell>
          <cell r="Y7">
            <v>4.3856529233126329E-2</v>
          </cell>
          <cell r="Z7">
            <v>0.13788855690098023</v>
          </cell>
          <cell r="AA7">
            <v>3.6323851203501123E-2</v>
          </cell>
          <cell r="AB7">
            <v>0.19690167140825054</v>
          </cell>
          <cell r="AC7">
            <v>6.8708101985106573E-3</v>
          </cell>
          <cell r="AD7">
            <v>0.11733461205068152</v>
          </cell>
          <cell r="AE7">
            <v>0.10029216116732398</v>
          </cell>
          <cell r="AF7">
            <v>8.7790095861024042E-2</v>
          </cell>
          <cell r="AG7">
            <v>0.12202286549626939</v>
          </cell>
          <cell r="AH7">
            <v>2.7470839120441459E-2</v>
          </cell>
          <cell r="AI7">
            <v>-2.0192836806469328E-2</v>
          </cell>
          <cell r="AJ7">
            <v>0.3489243767245378</v>
          </cell>
          <cell r="AK7">
            <v>-6.3130741729646611E-2</v>
          </cell>
          <cell r="AL7">
            <v>-0.1409139213602556</v>
          </cell>
          <cell r="AM7">
            <v>-7.1971571229301201E-4</v>
          </cell>
          <cell r="AN7">
            <v>0.30138419986495624</v>
          </cell>
          <cell r="AO7">
            <v>0.15855968039017299</v>
          </cell>
          <cell r="AP7">
            <v>-1.5995282772416686E-2</v>
          </cell>
          <cell r="AQ7">
            <v>-4.4017476523506405E-2</v>
          </cell>
          <cell r="AR7">
            <v>0.23082416230927305</v>
          </cell>
          <cell r="AS7">
            <v>0.26862082747772709</v>
          </cell>
          <cell r="AT7">
            <v>-8.9460391989470867E-2</v>
          </cell>
          <cell r="AU7">
            <v>0.14295759713370448</v>
          </cell>
          <cell r="AV7">
            <v>3.7382447437036781E-2</v>
          </cell>
          <cell r="AW7">
            <v>0.16342053488218844</v>
          </cell>
          <cell r="AX7">
            <v>-5.8488214970587982E-2</v>
          </cell>
          <cell r="BF7">
            <v>297.39999999999998</v>
          </cell>
          <cell r="BG7">
            <v>287</v>
          </cell>
          <cell r="BH7">
            <v>215.8</v>
          </cell>
          <cell r="BI7">
            <v>63.7</v>
          </cell>
          <cell r="BJ7">
            <v>499.7</v>
          </cell>
          <cell r="BK7">
            <v>360.5</v>
          </cell>
          <cell r="BL7">
            <v>139.19999999999999</v>
          </cell>
          <cell r="BM7">
            <v>0</v>
          </cell>
          <cell r="BO7">
            <v>786.7</v>
          </cell>
          <cell r="BP7">
            <v>443.4</v>
          </cell>
          <cell r="BQ7">
            <v>0.77424447451511069</v>
          </cell>
          <cell r="BR7">
            <v>-8.9683979450279394E-2</v>
          </cell>
          <cell r="BT7">
            <v>0.16342053488218844</v>
          </cell>
          <cell r="BU7">
            <v>473.5</v>
          </cell>
          <cell r="BV7">
            <v>361.4</v>
          </cell>
          <cell r="BW7">
            <v>339.3</v>
          </cell>
          <cell r="CA7" t="str">
            <v>Particulars</v>
          </cell>
          <cell r="CB7" t="str">
            <v>(Rs mn)</v>
          </cell>
          <cell r="CX7">
            <v>131</v>
          </cell>
        </row>
        <row r="8">
          <cell r="A8" t="str">
            <v>YoY Growth</v>
          </cell>
          <cell r="C8">
            <v>0.11091611091611094</v>
          </cell>
          <cell r="D8">
            <v>8.158790606427789E-2</v>
          </cell>
          <cell r="E8">
            <v>8.0431798327717463E-2</v>
          </cell>
          <cell r="F8">
            <v>7.4026546898183429E-2</v>
          </cell>
          <cell r="G8">
            <v>-0.10257985257985247</v>
          </cell>
          <cell r="H8">
            <v>-0.20189256246033116</v>
          </cell>
          <cell r="I8">
            <v>0.29439660551603652</v>
          </cell>
          <cell r="J8">
            <v>0.1098367887075431</v>
          </cell>
          <cell r="K8">
            <v>0.1096118118705387</v>
          </cell>
          <cell r="L8">
            <v>0.42220936957779065</v>
          </cell>
          <cell r="M8">
            <v>0.10374084072502887</v>
          </cell>
          <cell r="N8">
            <v>-6.5110565110565011E-2</v>
          </cell>
          <cell r="O8">
            <v>0.29335565738456126</v>
          </cell>
          <cell r="P8">
            <v>0.13104920699471334</v>
          </cell>
          <cell r="Q8">
            <v>0.31787211740041932</v>
          </cell>
          <cell r="R8">
            <v>0.11115405426296654</v>
          </cell>
          <cell r="S8">
            <v>0.52350167325829022</v>
          </cell>
          <cell r="T8">
            <v>0.33211286858035516</v>
          </cell>
          <cell r="U8">
            <v>2.0345210037432393E-2</v>
          </cell>
          <cell r="V8">
            <v>0.15683442580453999</v>
          </cell>
          <cell r="W8">
            <v>0.42883530527682101</v>
          </cell>
          <cell r="X8">
            <v>0.27830102246491006</v>
          </cell>
          <cell r="Y8">
            <v>0.23947824314684607</v>
          </cell>
          <cell r="Z8">
            <v>0.35431205582943881</v>
          </cell>
          <cell r="AA8">
            <v>0.54086160511512515</v>
          </cell>
          <cell r="AB8">
            <v>0.50090307043949434</v>
          </cell>
          <cell r="AC8">
            <v>0.45013565732138461</v>
          </cell>
          <cell r="AD8">
            <v>0.41013095069257299</v>
          </cell>
          <cell r="AE8">
            <v>0.4908278723838464</v>
          </cell>
          <cell r="AF8">
            <v>0.35885240578381361</v>
          </cell>
          <cell r="AG8">
            <v>0.51659296216502226</v>
          </cell>
          <cell r="AH8">
            <v>0.37874851232881301</v>
          </cell>
          <cell r="AI8">
            <v>0.23267981809055938</v>
          </cell>
          <cell r="AJ8">
            <v>0.53012369974697759</v>
          </cell>
          <cell r="AK8">
            <v>0.27606574536754347</v>
          </cell>
          <cell r="AL8">
            <v>7.1147206146962461E-2</v>
          </cell>
          <cell r="AM8">
            <v>8.9419458325621592E-2</v>
          </cell>
          <cell r="AN8">
            <v>5.3530908656628684E-2</v>
          </cell>
          <cell r="AO8">
            <v>0.30230559651572708</v>
          </cell>
          <cell r="AP8">
            <v>0.48826386997185178</v>
          </cell>
          <cell r="AQ8">
            <v>0.41896208036968252</v>
          </cell>
          <cell r="AR8">
            <v>0.33935298221137078</v>
          </cell>
          <cell r="AS8">
            <v>0.46564937012597474</v>
          </cell>
          <cell r="AT8">
            <v>0.35594331996156336</v>
          </cell>
          <cell r="AU8">
            <v>0.61282855614887888</v>
          </cell>
          <cell r="AV8">
            <v>0.36483134436219444</v>
          </cell>
          <cell r="AW8">
            <v>0.24839480402539671</v>
          </cell>
          <cell r="AX8">
            <v>0.28337851671034997</v>
          </cell>
          <cell r="AY8">
            <v>9.1581708403444484E-2</v>
          </cell>
          <cell r="AZ8">
            <v>8.5692206416898342E-2</v>
          </cell>
          <cell r="BA8">
            <v>0.23675259210688093</v>
          </cell>
          <cell r="BB8">
            <v>0.14526880448073221</v>
          </cell>
          <cell r="BC8">
            <v>0.40895881032802128</v>
          </cell>
          <cell r="BD8">
            <v>2.3282278403149226E-2</v>
          </cell>
          <cell r="BE8">
            <v>-0.11333753065146801</v>
          </cell>
          <cell r="BF8">
            <v>7.276025164164035E-2</v>
          </cell>
          <cell r="BG8">
            <v>-6.9579459852558423E-2</v>
          </cell>
          <cell r="BH8">
            <v>0.54277212673413544</v>
          </cell>
          <cell r="BI8">
            <v>9.2212708865111681E-2</v>
          </cell>
          <cell r="BJ8">
            <v>7.6047884143019325E-3</v>
          </cell>
          <cell r="BK8">
            <v>7.5428351435440242E-3</v>
          </cell>
          <cell r="BL8">
            <v>7.7700684904744048E-3</v>
          </cell>
          <cell r="BM8">
            <v>-3.9073620282881194E-5</v>
          </cell>
          <cell r="BO8">
            <v>6.978014862541888E-3</v>
          </cell>
          <cell r="BP8">
            <v>1.152101272663968E-2</v>
          </cell>
          <cell r="BQ8">
            <v>0.25071872260730244</v>
          </cell>
          <cell r="BR8">
            <v>0.35560775461021188</v>
          </cell>
          <cell r="BT8">
            <v>0.24854828889946234</v>
          </cell>
          <cell r="BU8">
            <v>1.5566901512635983E-2</v>
          </cell>
          <cell r="BV8">
            <v>1.2212017382019205E-2</v>
          </cell>
          <cell r="BW8">
            <v>1.5383848093001326E-2</v>
          </cell>
          <cell r="CA8" t="str">
            <v>Reported Net Profit</v>
          </cell>
          <cell r="CB8">
            <v>117.69999999999891</v>
          </cell>
          <cell r="CL8">
            <v>0.34610407850324432</v>
          </cell>
          <cell r="CX8">
            <v>130</v>
          </cell>
          <cell r="CY8" t="str">
            <v>1QF11</v>
          </cell>
          <cell r="CZ8" t="str">
            <v>1QF10</v>
          </cell>
          <cell r="DA8" t="str">
            <v>% Change</v>
          </cell>
          <cell r="DB8" t="str">
            <v>Mse</v>
          </cell>
          <cell r="DC8" t="str">
            <v>% Change</v>
          </cell>
        </row>
        <row r="9">
          <cell r="A9" t="str">
            <v>(Inc) / Dec in Stock in Trade</v>
          </cell>
          <cell r="C9">
            <v>-187.7</v>
          </cell>
          <cell r="D9">
            <v>-15.2</v>
          </cell>
          <cell r="E9">
            <v>-17.899999999999999</v>
          </cell>
          <cell r="F9">
            <v>503.6</v>
          </cell>
          <cell r="G9">
            <v>-227.4</v>
          </cell>
          <cell r="H9">
            <v>-26.9</v>
          </cell>
          <cell r="I9">
            <v>37.200000000000003</v>
          </cell>
          <cell r="J9">
            <v>405.5</v>
          </cell>
          <cell r="K9">
            <v>-286.2</v>
          </cell>
          <cell r="L9">
            <v>-149.5</v>
          </cell>
          <cell r="M9">
            <v>20.8</v>
          </cell>
          <cell r="N9">
            <v>368.6</v>
          </cell>
          <cell r="O9">
            <v>-139.5</v>
          </cell>
          <cell r="P9">
            <v>-745.1</v>
          </cell>
          <cell r="Q9">
            <v>193.2</v>
          </cell>
          <cell r="R9">
            <v>344.8</v>
          </cell>
          <cell r="S9">
            <v>-177.7</v>
          </cell>
          <cell r="T9">
            <v>-555.1</v>
          </cell>
          <cell r="U9">
            <v>-102.6</v>
          </cell>
          <cell r="V9">
            <v>-43.7</v>
          </cell>
          <cell r="W9">
            <v>-507.5</v>
          </cell>
          <cell r="X9">
            <v>-479.3</v>
          </cell>
          <cell r="Y9">
            <v>306</v>
          </cell>
          <cell r="Z9">
            <v>-45</v>
          </cell>
          <cell r="AA9">
            <v>-507.6</v>
          </cell>
          <cell r="AB9">
            <v>-535.4</v>
          </cell>
          <cell r="AC9">
            <v>-216.3</v>
          </cell>
          <cell r="AD9">
            <v>-1178.9000000000001</v>
          </cell>
          <cell r="AE9">
            <v>0.7</v>
          </cell>
          <cell r="AF9">
            <v>-2633.5</v>
          </cell>
          <cell r="AG9">
            <v>154.30000000000001</v>
          </cell>
          <cell r="AH9">
            <v>-500.4</v>
          </cell>
          <cell r="AI9">
            <v>-374.9</v>
          </cell>
          <cell r="AJ9">
            <v>-1926.7</v>
          </cell>
          <cell r="AK9">
            <v>114.2</v>
          </cell>
          <cell r="AL9">
            <v>400.70000000000005</v>
          </cell>
          <cell r="AM9">
            <v>35.200000000000003</v>
          </cell>
          <cell r="AN9">
            <v>-1700.6</v>
          </cell>
          <cell r="AO9">
            <v>635.1</v>
          </cell>
          <cell r="AP9">
            <v>-86.300000000000182</v>
          </cell>
          <cell r="AQ9">
            <v>-1744.6</v>
          </cell>
          <cell r="AR9">
            <v>-2622.9</v>
          </cell>
          <cell r="AS9">
            <v>-86.2</v>
          </cell>
          <cell r="AT9">
            <v>-549.10000000000014</v>
          </cell>
          <cell r="AU9">
            <v>-3361.4</v>
          </cell>
          <cell r="AV9">
            <v>-5622.8</v>
          </cell>
          <cell r="AW9">
            <v>2660.8</v>
          </cell>
          <cell r="AX9">
            <v>-1196.2</v>
          </cell>
          <cell r="AY9">
            <v>-2313.1999999999998</v>
          </cell>
          <cell r="AZ9">
            <v>-5019.8</v>
          </cell>
          <cell r="BA9">
            <v>586.29999999999995</v>
          </cell>
          <cell r="BB9">
            <v>-1382.1</v>
          </cell>
          <cell r="BC9">
            <v>1469.2</v>
          </cell>
          <cell r="BD9">
            <v>-8350.2000000000007</v>
          </cell>
          <cell r="BE9">
            <v>4099.2</v>
          </cell>
          <cell r="BF9">
            <v>1786.1</v>
          </cell>
          <cell r="BG9">
            <v>408.4</v>
          </cell>
          <cell r="BH9">
            <v>-442</v>
          </cell>
          <cell r="BI9">
            <v>-961.5</v>
          </cell>
          <cell r="BJ9">
            <v>65208.900000000009</v>
          </cell>
          <cell r="BK9">
            <v>-5002.8</v>
          </cell>
          <cell r="BL9">
            <v>-7518.6</v>
          </cell>
          <cell r="BM9">
            <v>3.9381153305040328E-5</v>
          </cell>
          <cell r="BO9">
            <v>111953.10000000002</v>
          </cell>
          <cell r="BP9">
            <v>38042.799999999996</v>
          </cell>
          <cell r="BQ9">
            <v>1.9428196662706223</v>
          </cell>
          <cell r="BR9">
            <v>-549.1</v>
          </cell>
          <cell r="BT9">
            <v>2660.8</v>
          </cell>
          <cell r="BU9">
            <v>29943.600000000002</v>
          </cell>
          <cell r="BV9">
            <v>-1181.2</v>
          </cell>
          <cell r="BW9">
            <v>-1116.5999999999999</v>
          </cell>
          <cell r="BX9">
            <v>-1030.2999999999997</v>
          </cell>
          <cell r="BY9">
            <v>637.1</v>
          </cell>
          <cell r="BZ9">
            <v>-5002.8</v>
          </cell>
          <cell r="CA9">
            <v>-4453.6000000000004</v>
          </cell>
          <cell r="CB9">
            <v>-549.19999999999982</v>
          </cell>
          <cell r="CC9">
            <v>1.8211619012875602E-4</v>
          </cell>
          <cell r="CE9">
            <v>-6119.4000000000005</v>
          </cell>
          <cell r="CF9">
            <v>-1786.7</v>
          </cell>
          <cell r="CK9">
            <v>-2978.9</v>
          </cell>
          <cell r="CL9">
            <v>-2187.4</v>
          </cell>
          <cell r="CM9">
            <v>-2478.5</v>
          </cell>
          <cell r="CN9">
            <v>-0.11745007060722212</v>
          </cell>
          <cell r="CP9" t="str">
            <v xml:space="preserve">Add: </v>
          </cell>
          <cell r="CQ9" t="str">
            <v xml:space="preserve">Income Tax Charge of earlier years </v>
          </cell>
          <cell r="CR9">
            <v>175.8</v>
          </cell>
          <cell r="CX9">
            <v>-7.6335877862595547E-3</v>
          </cell>
          <cell r="CY9">
            <v>12528.300000000001</v>
          </cell>
          <cell r="CZ9">
            <v>8829.2000000000007</v>
          </cell>
          <cell r="DA9">
            <v>0.41896208036968252</v>
          </cell>
          <cell r="DB9" t="e">
            <v>#REF!</v>
          </cell>
          <cell r="DC9" t="e">
            <v>#REF!</v>
          </cell>
        </row>
        <row r="10">
          <cell r="A10" t="str">
            <v>Consumption of RM</v>
          </cell>
          <cell r="C10">
            <v>719</v>
          </cell>
          <cell r="D10">
            <v>896.6</v>
          </cell>
          <cell r="E10">
            <v>836.2</v>
          </cell>
          <cell r="F10">
            <v>960.2</v>
          </cell>
          <cell r="G10">
            <v>667.6</v>
          </cell>
          <cell r="H10">
            <v>753.1</v>
          </cell>
          <cell r="I10">
            <v>1142</v>
          </cell>
          <cell r="J10">
            <v>1229.5999999999999</v>
          </cell>
          <cell r="K10">
            <v>778.8</v>
          </cell>
          <cell r="L10">
            <v>1266.5</v>
          </cell>
          <cell r="M10">
            <v>1363.2</v>
          </cell>
          <cell r="N10">
            <v>1323.8</v>
          </cell>
          <cell r="O10">
            <v>888.6</v>
          </cell>
          <cell r="P10">
            <v>1909.1</v>
          </cell>
          <cell r="Q10">
            <v>1770.4</v>
          </cell>
          <cell r="R10">
            <v>1356.6</v>
          </cell>
          <cell r="S10">
            <v>1388.4</v>
          </cell>
          <cell r="T10">
            <v>2260.1999999999998</v>
          </cell>
          <cell r="U10">
            <v>2017.3</v>
          </cell>
          <cell r="V10">
            <v>1837.1</v>
          </cell>
          <cell r="W10">
            <v>2329.5</v>
          </cell>
          <cell r="X10">
            <v>2565.4</v>
          </cell>
          <cell r="Y10">
            <v>2109.6999999999998</v>
          </cell>
          <cell r="Z10">
            <v>2811.7</v>
          </cell>
          <cell r="AA10">
            <v>3462</v>
          </cell>
          <cell r="AB10">
            <v>3987.8</v>
          </cell>
          <cell r="AC10">
            <v>3674.8</v>
          </cell>
          <cell r="AD10">
            <v>5081.8999999999996</v>
          </cell>
          <cell r="AE10">
            <v>4677.7</v>
          </cell>
          <cell r="AF10">
            <v>7424.2000000000007</v>
          </cell>
          <cell r="AG10">
            <v>5729.2999999999993</v>
          </cell>
          <cell r="AH10">
            <v>6486.7999999999993</v>
          </cell>
          <cell r="AI10">
            <v>6290.2</v>
          </cell>
          <cell r="AJ10">
            <v>9700.4</v>
          </cell>
          <cell r="AK10">
            <v>7709.2</v>
          </cell>
          <cell r="AL10">
            <v>5708.8000000000029</v>
          </cell>
          <cell r="AM10">
            <v>6282.9</v>
          </cell>
          <cell r="AN10">
            <v>10189.1</v>
          </cell>
          <cell r="AO10">
            <v>9511.4</v>
          </cell>
          <cell r="AP10">
            <v>9761.1999999999971</v>
          </cell>
          <cell r="AQ10">
            <v>10947.5</v>
          </cell>
          <cell r="AR10">
            <v>13770.4</v>
          </cell>
          <cell r="AS10">
            <v>14839</v>
          </cell>
          <cell r="AT10">
            <v>13173.7</v>
          </cell>
          <cell r="AU10">
            <v>18240.5</v>
          </cell>
          <cell r="AV10">
            <v>20932.899999999998</v>
          </cell>
          <cell r="AW10">
            <v>15627.300000000001</v>
          </cell>
          <cell r="AX10">
            <v>18359</v>
          </cell>
          <cell r="AY10">
            <v>18563.400000000001</v>
          </cell>
          <cell r="AZ10">
            <v>21362.3</v>
          </cell>
          <cell r="BA10">
            <v>22621</v>
          </cell>
          <cell r="BB10">
            <v>20541.5</v>
          </cell>
          <cell r="BC10">
            <v>22742.899999999998</v>
          </cell>
          <cell r="BD10">
            <v>24348.1</v>
          </cell>
          <cell r="BE10">
            <v>15566.2</v>
          </cell>
          <cell r="BF10">
            <v>18799</v>
          </cell>
          <cell r="BG10">
            <v>21184</v>
          </cell>
          <cell r="BH10">
            <v>27554.9</v>
          </cell>
          <cell r="BI10">
            <v>22601.3</v>
          </cell>
          <cell r="BJ10">
            <v>18239.099999999999</v>
          </cell>
          <cell r="BK10">
            <v>51944.600000000006</v>
          </cell>
          <cell r="BL10">
            <v>72959.600000000006</v>
          </cell>
          <cell r="BR10">
            <v>13485.5</v>
          </cell>
          <cell r="BT10">
            <v>15627.3</v>
          </cell>
          <cell r="BV10">
            <v>35580.699999999997</v>
          </cell>
          <cell r="BW10">
            <v>35744.6</v>
          </cell>
          <cell r="BX10">
            <v>25983.4</v>
          </cell>
          <cell r="BY10">
            <v>9511.4</v>
          </cell>
          <cell r="BZ10">
            <v>53042.399999999994</v>
          </cell>
          <cell r="CA10">
            <v>39556.800000000003</v>
          </cell>
          <cell r="CB10">
            <v>13485.599999999991</v>
          </cell>
          <cell r="CC10">
            <v>2.3675960436323251E-2</v>
          </cell>
          <cell r="CE10">
            <v>88475.199999999997</v>
          </cell>
          <cell r="CF10">
            <v>29408.600000000002</v>
          </cell>
          <cell r="CG10">
            <v>2.0084805125031449</v>
          </cell>
          <cell r="CK10">
            <v>24318</v>
          </cell>
          <cell r="CL10">
            <v>23699.8</v>
          </cell>
          <cell r="CM10">
            <v>17831.2</v>
          </cell>
          <cell r="CN10">
            <v>0.3291197451657768</v>
          </cell>
          <cell r="CQ10" t="str">
            <v>Adjusted Net Profit</v>
          </cell>
          <cell r="CR10">
            <v>421.29999999999893</v>
          </cell>
          <cell r="CX10" t="str">
            <v>Operating profits</v>
          </cell>
          <cell r="CY10">
            <v>1113.3000000000011</v>
          </cell>
          <cell r="CZ10">
            <v>493.70000000000073</v>
          </cell>
          <cell r="DA10">
            <v>1.2550131658902157</v>
          </cell>
          <cell r="DB10" t="e">
            <v>#REF!</v>
          </cell>
          <cell r="DC10" t="e">
            <v>#REF!</v>
          </cell>
        </row>
        <row r="11">
          <cell r="A11" t="str">
            <v>as % of sales</v>
          </cell>
          <cell r="C11">
            <v>0.52437820765890253</v>
          </cell>
          <cell r="D11">
            <v>0.55374756549601056</v>
          </cell>
          <cell r="E11">
            <v>0.55526905068874277</v>
          </cell>
          <cell r="F11">
            <v>0.6339266380841021</v>
          </cell>
          <cell r="G11">
            <v>0.49914956344256717</v>
          </cell>
          <cell r="H11">
            <v>0.5714060901723188</v>
          </cell>
          <cell r="I11">
            <v>0.61253960833203469</v>
          </cell>
          <cell r="J11">
            <v>0.63336690424542919</v>
          </cell>
          <cell r="K11">
            <v>0.49532428355957764</v>
          </cell>
          <cell r="L11">
            <v>0.61688849616170538</v>
          </cell>
          <cell r="M11">
            <v>0.65043707115330396</v>
          </cell>
          <cell r="N11">
            <v>0.69340762895890518</v>
          </cell>
          <cell r="O11">
            <v>0.5697444478247643</v>
          </cell>
          <cell r="P11">
            <v>0.56824838898652608</v>
          </cell>
          <cell r="Q11">
            <v>0.68057673644807981</v>
          </cell>
          <cell r="R11">
            <v>0.63007813946598512</v>
          </cell>
          <cell r="S11">
            <v>0.60441315960261599</v>
          </cell>
          <cell r="T11">
            <v>0.62487631472862537</v>
          </cell>
          <cell r="U11">
            <v>0.65039573355073199</v>
          </cell>
          <cell r="V11">
            <v>0.57410845764773677</v>
          </cell>
          <cell r="W11">
            <v>0.63659550679570942</v>
          </cell>
          <cell r="X11">
            <v>0.59806198216794237</v>
          </cell>
          <cell r="Y11">
            <v>0.66203513387596258</v>
          </cell>
          <cell r="Z11">
            <v>0.65397343166453925</v>
          </cell>
          <cell r="AA11">
            <v>0.66991678193238258</v>
          </cell>
          <cell r="AB11">
            <v>0.65944645006016844</v>
          </cell>
          <cell r="AC11">
            <v>0.65360774086253159</v>
          </cell>
          <cell r="AD11">
            <v>0.65424007241396642</v>
          </cell>
          <cell r="AE11">
            <v>0.711576193590582</v>
          </cell>
          <cell r="AF11">
            <v>0.67341861118920454</v>
          </cell>
          <cell r="AG11">
            <v>0.73316801455469849</v>
          </cell>
          <cell r="AH11">
            <v>0.72781208967563105</v>
          </cell>
          <cell r="AI11">
            <v>0.72987846258251587</v>
          </cell>
          <cell r="AJ11">
            <v>0.71414660137984254</v>
          </cell>
          <cell r="AK11">
            <v>0.76398152397878971</v>
          </cell>
          <cell r="AL11">
            <v>0.69344184146009336</v>
          </cell>
          <cell r="AM11">
            <v>0.7155914465636749</v>
          </cell>
          <cell r="AN11">
            <v>0.74019009417509596</v>
          </cell>
          <cell r="AO11">
            <v>0.76083533293341332</v>
          </cell>
          <cell r="AP11">
            <v>0.73785482222662879</v>
          </cell>
          <cell r="AQ11">
            <v>0.73456893592905648</v>
          </cell>
          <cell r="AR11">
            <v>0.72576287297277942</v>
          </cell>
          <cell r="AS11">
            <v>0.75477721670529374</v>
          </cell>
          <cell r="AT11">
            <v>0.71006895620774602</v>
          </cell>
          <cell r="AU11">
            <v>0.73637038503414831</v>
          </cell>
          <cell r="AV11">
            <v>0.73032523350219902</v>
          </cell>
          <cell r="AW11">
            <v>0.74948157862382703</v>
          </cell>
          <cell r="AX11">
            <v>0.75217046415721134</v>
          </cell>
          <cell r="AY11">
            <v>0.73675333801827125</v>
          </cell>
          <cell r="AZ11">
            <v>0.7180423378061318</v>
          </cell>
          <cell r="BA11">
            <v>0.76901385114984422</v>
          </cell>
          <cell r="BB11">
            <v>0.73316649063997197</v>
          </cell>
          <cell r="BC11">
            <v>0.77910782032841319</v>
          </cell>
          <cell r="BD11">
            <v>0.6869088051799721</v>
          </cell>
          <cell r="BE11">
            <v>0.73494358633215873</v>
          </cell>
          <cell r="BF11">
            <v>0.7342957429959549</v>
          </cell>
          <cell r="BG11">
            <v>0.74676977561353519</v>
          </cell>
          <cell r="BH11">
            <v>0.75458869434773057</v>
          </cell>
          <cell r="BI11">
            <v>0.74045255619313533</v>
          </cell>
          <cell r="BJ11">
            <v>0.6886895628938503</v>
          </cell>
          <cell r="BK11">
            <v>0.71978520740181917</v>
          </cell>
          <cell r="BL11">
            <v>0.74034310486826982</v>
          </cell>
          <cell r="BR11">
            <v>0.72778621659634235</v>
          </cell>
          <cell r="BT11">
            <v>0.74938944435338473</v>
          </cell>
          <cell r="BV11">
            <v>0.7361197820899863</v>
          </cell>
          <cell r="BW11">
            <v>0.74079778881658054</v>
          </cell>
          <cell r="BX11">
            <v>0.74194517126546156</v>
          </cell>
          <cell r="BY11">
            <v>0.76109944502774862</v>
          </cell>
          <cell r="BZ11">
            <v>0.73670311874606054</v>
          </cell>
          <cell r="CA11">
            <v>0.74005548856075509</v>
          </cell>
          <cell r="CB11">
            <v>0.72775755666443431</v>
          </cell>
          <cell r="CC11">
            <v>2.4911102368363691E-2</v>
          </cell>
          <cell r="CE11">
            <v>0.73559877632137183</v>
          </cell>
          <cell r="CF11">
            <v>0.72607431629638208</v>
          </cell>
          <cell r="CK11">
            <v>0.71264310236578088</v>
          </cell>
          <cell r="CL11">
            <v>0.7359094703137613</v>
          </cell>
          <cell r="CM11">
            <v>0.70696665638253298</v>
          </cell>
          <cell r="CX11" t="str">
            <v>Ad Net profit</v>
          </cell>
          <cell r="CY11">
            <v>811.80000000000109</v>
          </cell>
          <cell r="CZ11">
            <v>241.18100000000072</v>
          </cell>
          <cell r="DA11">
            <v>2.3659367860652316</v>
          </cell>
          <cell r="DB11" t="e">
            <v>#REF!</v>
          </cell>
          <cell r="DC11" t="e">
            <v>#REF!</v>
          </cell>
        </row>
        <row r="12">
          <cell r="A12" t="str">
            <v>Staff Cost</v>
          </cell>
          <cell r="C12">
            <v>179</v>
          </cell>
          <cell r="D12">
            <v>172.4</v>
          </cell>
          <cell r="E12">
            <v>167.1</v>
          </cell>
          <cell r="F12">
            <v>222.2</v>
          </cell>
          <cell r="G12">
            <v>178.5</v>
          </cell>
          <cell r="H12">
            <v>172</v>
          </cell>
          <cell r="I12">
            <v>184.4</v>
          </cell>
          <cell r="J12">
            <v>228.4</v>
          </cell>
          <cell r="K12">
            <v>216.9</v>
          </cell>
          <cell r="L12">
            <v>171.7</v>
          </cell>
          <cell r="M12">
            <v>193.9</v>
          </cell>
          <cell r="N12">
            <v>133.19999999999999</v>
          </cell>
          <cell r="O12">
            <v>193.8</v>
          </cell>
          <cell r="P12">
            <v>212.1</v>
          </cell>
          <cell r="Q12">
            <v>224.3</v>
          </cell>
          <cell r="R12">
            <v>229.7</v>
          </cell>
          <cell r="S12">
            <v>243.6</v>
          </cell>
          <cell r="T12">
            <v>243.6</v>
          </cell>
          <cell r="U12">
            <v>231.8</v>
          </cell>
          <cell r="V12">
            <v>238.3</v>
          </cell>
          <cell r="W12">
            <v>282.3</v>
          </cell>
          <cell r="X12">
            <v>270.5</v>
          </cell>
          <cell r="Y12">
            <v>268.7</v>
          </cell>
          <cell r="Z12">
            <v>269.7</v>
          </cell>
          <cell r="AA12">
            <v>357.6</v>
          </cell>
          <cell r="AB12">
            <v>388.4</v>
          </cell>
          <cell r="AC12">
            <v>380.3</v>
          </cell>
          <cell r="AD12">
            <v>444.1</v>
          </cell>
          <cell r="AE12">
            <v>454.3</v>
          </cell>
          <cell r="AF12">
            <v>507.9</v>
          </cell>
          <cell r="AG12">
            <v>447.6</v>
          </cell>
          <cell r="AH12">
            <v>481.8</v>
          </cell>
          <cell r="AI12">
            <v>519.4</v>
          </cell>
          <cell r="AJ12">
            <v>557.1</v>
          </cell>
          <cell r="AK12">
            <v>629.1</v>
          </cell>
          <cell r="AL12">
            <v>628.40000000000009</v>
          </cell>
          <cell r="AM12">
            <v>616.4</v>
          </cell>
          <cell r="AN12">
            <v>651.79999999999995</v>
          </cell>
          <cell r="AO12">
            <v>678.8</v>
          </cell>
          <cell r="AP12">
            <v>797.90000000000032</v>
          </cell>
          <cell r="AQ12">
            <v>778.9</v>
          </cell>
          <cell r="AR12">
            <v>823.9</v>
          </cell>
          <cell r="AS12">
            <v>851.5</v>
          </cell>
          <cell r="AT12">
            <v>1001</v>
          </cell>
          <cell r="AU12">
            <v>950.6</v>
          </cell>
          <cell r="AV12">
            <v>905.5</v>
          </cell>
          <cell r="AW12">
            <v>979.1</v>
          </cell>
          <cell r="AX12">
            <v>1088.2</v>
          </cell>
          <cell r="AY12">
            <v>1039.2</v>
          </cell>
          <cell r="AZ12">
            <v>1160.5</v>
          </cell>
          <cell r="BA12">
            <v>1169.0999999999999</v>
          </cell>
          <cell r="BB12">
            <v>1476.4</v>
          </cell>
          <cell r="BC12">
            <v>1305.7</v>
          </cell>
          <cell r="BD12">
            <v>1345.8</v>
          </cell>
          <cell r="BE12">
            <v>1385.8</v>
          </cell>
          <cell r="BF12">
            <v>1307.5999999999999</v>
          </cell>
          <cell r="BG12">
            <v>1461.9</v>
          </cell>
          <cell r="BH12">
            <v>1639.3</v>
          </cell>
          <cell r="BI12">
            <v>1543.2</v>
          </cell>
          <cell r="BJ12">
            <v>-5002.8</v>
          </cell>
          <cell r="BK12">
            <v>3651.3</v>
          </cell>
          <cell r="BL12">
            <v>3923.4</v>
          </cell>
          <cell r="BM12">
            <v>4845.2510000000002</v>
          </cell>
          <cell r="BN12">
            <v>5344.8669999999993</v>
          </cell>
          <cell r="BO12">
            <v>-6119.4000000000005</v>
          </cell>
          <cell r="BP12">
            <v>3923.4339999999997</v>
          </cell>
          <cell r="BR12">
            <v>1075.3</v>
          </cell>
          <cell r="BT12">
            <v>979.1</v>
          </cell>
          <cell r="BU12">
            <v>-2978.9</v>
          </cell>
          <cell r="BV12">
            <v>2778.5</v>
          </cell>
          <cell r="BW12">
            <v>2744.9</v>
          </cell>
          <cell r="BX12">
            <v>1946.9999999999998</v>
          </cell>
          <cell r="BY12">
            <v>680.8</v>
          </cell>
          <cell r="BZ12">
            <v>3929.6</v>
          </cell>
          <cell r="CA12">
            <v>2454.3000000000002</v>
          </cell>
          <cell r="CB12">
            <v>1475.2999999999997</v>
          </cell>
          <cell r="CC12">
            <v>0.47382617382617354</v>
          </cell>
          <cell r="CE12">
            <v>6200.2</v>
          </cell>
          <cell r="CF12">
            <v>2334</v>
          </cell>
          <cell r="CG12">
            <v>1.6564695801199658</v>
          </cell>
          <cell r="CK12">
            <v>1891.6</v>
          </cell>
          <cell r="CL12">
            <v>1705.6</v>
          </cell>
          <cell r="CM12">
            <v>1409.8</v>
          </cell>
          <cell r="CN12">
            <v>0.20981699531848497</v>
          </cell>
          <cell r="CQ12" t="str">
            <v>Q3F09 Exceptional</v>
          </cell>
        </row>
        <row r="13">
          <cell r="A13" t="str">
            <v>as % of sales</v>
          </cell>
          <cell r="C13">
            <v>0.17666798262929334</v>
          </cell>
          <cell r="D13">
            <v>0.10831186781428663</v>
          </cell>
          <cell r="E13">
            <v>0.11338807084209813</v>
          </cell>
          <cell r="F13">
            <v>9.622796760642674E-2</v>
          </cell>
          <cell r="G13">
            <v>0.20240390066901007</v>
          </cell>
          <cell r="H13">
            <v>0.13533716264064835</v>
          </cell>
          <cell r="I13">
            <v>9.5787231832112615E-2</v>
          </cell>
          <cell r="J13">
            <v>8.8472265261853117E-2</v>
          </cell>
          <cell r="K13">
            <v>0.21809954751131222</v>
          </cell>
          <cell r="L13">
            <v>9.482520572154414E-2</v>
          </cell>
          <cell r="M13">
            <v>9.1126985618949163E-2</v>
          </cell>
          <cell r="N13">
            <v>5.4574507313475629E-2</v>
          </cell>
          <cell r="O13">
            <v>0.14739884393063585</v>
          </cell>
          <cell r="P13">
            <v>0.10354422964264791</v>
          </cell>
          <cell r="Q13">
            <v>7.7741577706918058E-2</v>
          </cell>
          <cell r="R13">
            <v>8.5064622449357474E-2</v>
          </cell>
          <cell r="S13">
            <v>0.12161150217163397</v>
          </cell>
          <cell r="T13">
            <v>8.9273280316634299E-2</v>
          </cell>
          <cell r="U13">
            <v>7.8739087604877883E-2</v>
          </cell>
          <cell r="V13">
            <v>7.6285293552724259E-2</v>
          </cell>
          <cell r="W13">
            <v>9.8633870235142029E-2</v>
          </cell>
          <cell r="X13">
            <v>7.7549382185143775E-2</v>
          </cell>
          <cell r="Y13">
            <v>7.3638630820247186E-2</v>
          </cell>
          <cell r="Z13">
            <v>6.3749822720181523E-2</v>
          </cell>
          <cell r="AA13">
            <v>8.1086596675812361E-2</v>
          </cell>
          <cell r="AB13">
            <v>7.4188680686875633E-2</v>
          </cell>
          <cell r="AC13">
            <v>7.1871338398155488E-2</v>
          </cell>
          <cell r="AD13">
            <v>7.4442228070469518E-2</v>
          </cell>
          <cell r="AE13">
            <v>6.9098209804249633E-2</v>
          </cell>
          <cell r="AF13">
            <v>7.1394433511385996E-2</v>
          </cell>
          <cell r="AG13">
            <v>5.5776395967551004E-2</v>
          </cell>
          <cell r="AH13">
            <v>5.8576083256334205E-2</v>
          </cell>
          <cell r="AI13">
            <v>6.4087852427663641E-2</v>
          </cell>
          <cell r="AJ13">
            <v>5.1179113115853499E-2</v>
          </cell>
          <cell r="AK13">
            <v>6.1433747058191664E-2</v>
          </cell>
          <cell r="AL13">
            <v>7.1324797966040188E-2</v>
          </cell>
          <cell r="AM13">
            <v>6.981379966474878E-2</v>
          </cell>
          <cell r="AN13">
            <v>5.6836414370422042E-2</v>
          </cell>
          <cell r="AO13">
            <v>5.0899820035992797E-2</v>
          </cell>
          <cell r="AP13">
            <v>6.085172587361394E-2</v>
          </cell>
          <cell r="AQ13">
            <v>6.2171244302898228E-2</v>
          </cell>
          <cell r="AR13">
            <v>5.3640370580154556E-2</v>
          </cell>
          <cell r="AS13">
            <v>4.3564123422303404E-2</v>
          </cell>
          <cell r="AT13">
            <v>5.630111252348223E-2</v>
          </cell>
          <cell r="AU13">
            <v>4.7045432049886177E-2</v>
          </cell>
          <cell r="AV13">
            <v>4.3194329164162305E-2</v>
          </cell>
          <cell r="AW13">
            <v>4.0125404696528831E-2</v>
          </cell>
          <cell r="AX13">
            <v>4.7691046862742531E-2</v>
          </cell>
          <cell r="AY13">
            <v>4.7115362818216856E-2</v>
          </cell>
          <cell r="AZ13">
            <v>5.0989024508123967E-2</v>
          </cell>
          <cell r="BA13">
            <v>3.8740141825170653E-2</v>
          </cell>
          <cell r="BB13">
            <v>5.6496915706173191E-2</v>
          </cell>
          <cell r="BC13">
            <v>4.2015400605598406E-2</v>
          </cell>
          <cell r="BD13">
            <v>5.7785201183355728E-2</v>
          </cell>
          <cell r="BE13">
            <v>5.1790699499583301E-2</v>
          </cell>
          <cell r="BF13">
            <v>4.6643694397477328E-2</v>
          </cell>
          <cell r="BG13">
            <v>5.0559582768447561E-2</v>
          </cell>
          <cell r="BH13">
            <v>4.5623937190202253E-2</v>
          </cell>
          <cell r="BI13">
            <v>5.2803925392898576E-2</v>
          </cell>
          <cell r="BJ13">
            <v>53042.399999999994</v>
          </cell>
          <cell r="BK13">
            <v>5.5987451009255333E-2</v>
          </cell>
          <cell r="BL13">
            <v>4.4385968087898561E-2</v>
          </cell>
          <cell r="BM13">
            <v>7.4153720661662703E-6</v>
          </cell>
          <cell r="BO13">
            <v>88787</v>
          </cell>
          <cell r="BP13">
            <v>29408.600000000002</v>
          </cell>
          <cell r="BQ13">
            <v>2.0190828533150165</v>
          </cell>
          <cell r="BR13">
            <v>6.0495077355836799E-2</v>
          </cell>
          <cell r="BT13">
            <v>4.012047205376168E-2</v>
          </cell>
          <cell r="BU13">
            <v>24318</v>
          </cell>
          <cell r="BV13">
            <v>5.9405707737173845E-2</v>
          </cell>
          <cell r="BW13">
            <v>5.8721723764659575E-2</v>
          </cell>
          <cell r="BX13">
            <v>5.7891294005708839E-2</v>
          </cell>
          <cell r="BY13">
            <v>5.1057447127643617E-2</v>
          </cell>
          <cell r="BZ13">
            <v>6.026171274166562E-2</v>
          </cell>
          <cell r="CA13">
            <v>5.1742239612760692E-2</v>
          </cell>
          <cell r="CB13">
            <v>8.2995325078618509E-2</v>
          </cell>
          <cell r="CC13">
            <v>0.47413294975303688</v>
          </cell>
          <cell r="CE13">
            <v>5.5379943282048982E-2</v>
          </cell>
          <cell r="CF13">
            <v>6.1351950960497129E-2</v>
          </cell>
          <cell r="CK13">
            <v>6.3172096875459188E-2</v>
          </cell>
          <cell r="CL13">
            <v>5.8346218579384511E-2</v>
          </cell>
          <cell r="CM13">
            <v>6.4918977910601708E-2</v>
          </cell>
          <cell r="CQ13" t="str">
            <v>(Rs mn)</v>
          </cell>
          <cell r="CR13" t="str">
            <v>Reported</v>
          </cell>
          <cell r="CU13" t="str">
            <v>Exceptional</v>
          </cell>
          <cell r="CV13" t="str">
            <v>Adjusted</v>
          </cell>
          <cell r="CW13" t="str">
            <v xml:space="preserve">Remarks </v>
          </cell>
        </row>
        <row r="14">
          <cell r="A14" t="str">
            <v>VRS Cost</v>
          </cell>
          <cell r="C14">
            <v>0</v>
          </cell>
          <cell r="D14">
            <v>0</v>
          </cell>
          <cell r="E14">
            <v>0</v>
          </cell>
          <cell r="F14">
            <v>0</v>
          </cell>
          <cell r="G14">
            <v>0</v>
          </cell>
          <cell r="H14">
            <v>0</v>
          </cell>
          <cell r="I14">
            <v>0</v>
          </cell>
          <cell r="J14">
            <v>0.63336690424542919</v>
          </cell>
          <cell r="K14">
            <v>0.49532428355957764</v>
          </cell>
          <cell r="L14">
            <v>0.61688849616170538</v>
          </cell>
          <cell r="M14">
            <v>0.65043707115330396</v>
          </cell>
          <cell r="N14">
            <v>0.69340762895890518</v>
          </cell>
          <cell r="O14">
            <v>24</v>
          </cell>
          <cell r="P14">
            <v>24</v>
          </cell>
          <cell r="Q14">
            <v>24</v>
          </cell>
          <cell r="R14">
            <v>24</v>
          </cell>
          <cell r="S14">
            <v>37.200000000000003</v>
          </cell>
          <cell r="T14">
            <v>25.2</v>
          </cell>
          <cell r="U14">
            <v>25.2</v>
          </cell>
          <cell r="V14">
            <v>25.3</v>
          </cell>
          <cell r="W14">
            <v>25.3</v>
          </cell>
          <cell r="X14">
            <v>25.3</v>
          </cell>
          <cell r="Y14">
            <v>25.2</v>
          </cell>
          <cell r="Z14">
            <v>25.3</v>
          </cell>
          <cell r="AA14">
            <v>25.3</v>
          </cell>
          <cell r="AB14">
            <v>25.2</v>
          </cell>
          <cell r="AC14">
            <v>25.3</v>
          </cell>
          <cell r="AD14">
            <v>25.3</v>
          </cell>
          <cell r="AE14">
            <v>25.3</v>
          </cell>
          <cell r="AF14">
            <v>16.8</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0.74368661572073247</v>
          </cell>
          <cell r="BF14">
            <v>0.7361197820899863</v>
          </cell>
          <cell r="BG14">
            <v>0.74079778881658054</v>
          </cell>
          <cell r="BH14">
            <v>0.74194517126546156</v>
          </cell>
          <cell r="BI14">
            <v>0.76109944502774862</v>
          </cell>
          <cell r="BJ14">
            <v>0.73670311874606054</v>
          </cell>
          <cell r="BK14">
            <v>0.74005548856075509</v>
          </cell>
          <cell r="BL14">
            <v>0.72775755666443431</v>
          </cell>
          <cell r="BM14">
            <v>-3.9379602491007581E-5</v>
          </cell>
          <cell r="BO14">
            <v>0.73841278178094216</v>
          </cell>
          <cell r="BP14">
            <v>0.72607431629638208</v>
          </cell>
          <cell r="BR14">
            <v>0</v>
          </cell>
          <cell r="BU14">
            <v>0.71264310236578088</v>
          </cell>
          <cell r="BV14">
            <v>0</v>
          </cell>
          <cell r="BW14">
            <v>0</v>
          </cell>
          <cell r="BX14">
            <v>0</v>
          </cell>
          <cell r="BY14">
            <v>0</v>
          </cell>
          <cell r="BZ14">
            <v>0</v>
          </cell>
          <cell r="CE14">
            <v>0</v>
          </cell>
          <cell r="CF14">
            <v>0</v>
          </cell>
          <cell r="CK14">
            <v>42.1</v>
          </cell>
          <cell r="CL14">
            <v>0</v>
          </cell>
          <cell r="CM14">
            <v>42.1</v>
          </cell>
          <cell r="CN14">
            <v>-1</v>
          </cell>
          <cell r="CQ14" t="str">
            <v>Watches</v>
          </cell>
          <cell r="CR14">
            <v>144.6</v>
          </cell>
          <cell r="CU14">
            <v>83.070000000000007</v>
          </cell>
          <cell r="CV14">
            <v>227.67000000000002</v>
          </cell>
          <cell r="CW14" t="str">
            <v>65% of exceptional</v>
          </cell>
        </row>
        <row r="15">
          <cell r="A15" t="str">
            <v>Advertising</v>
          </cell>
          <cell r="C15">
            <v>107.3</v>
          </cell>
          <cell r="D15">
            <v>69.400000000000006</v>
          </cell>
          <cell r="E15">
            <v>134.1</v>
          </cell>
          <cell r="F15">
            <v>90.1</v>
          </cell>
          <cell r="G15">
            <v>79.400000000000006</v>
          </cell>
          <cell r="H15">
            <v>55.7</v>
          </cell>
          <cell r="I15">
            <v>134.4</v>
          </cell>
          <cell r="J15">
            <v>96.1</v>
          </cell>
          <cell r="K15">
            <v>94.8</v>
          </cell>
          <cell r="L15">
            <v>85.2</v>
          </cell>
          <cell r="M15">
            <v>133.69999999999999</v>
          </cell>
          <cell r="N15">
            <v>128.19999999999999</v>
          </cell>
          <cell r="O15">
            <v>135.80000000000001</v>
          </cell>
          <cell r="P15">
            <v>132.1</v>
          </cell>
          <cell r="Q15">
            <v>216.8</v>
          </cell>
          <cell r="R15">
            <v>113.5</v>
          </cell>
          <cell r="S15">
            <v>166.5</v>
          </cell>
          <cell r="T15">
            <v>201.4</v>
          </cell>
          <cell r="U15">
            <v>266.8</v>
          </cell>
          <cell r="V15">
            <v>134.19999999999999</v>
          </cell>
          <cell r="W15">
            <v>259.10000000000002</v>
          </cell>
          <cell r="X15">
            <v>225.7</v>
          </cell>
          <cell r="Y15">
            <v>313.2</v>
          </cell>
          <cell r="Z15">
            <v>215.1</v>
          </cell>
          <cell r="AA15">
            <v>402</v>
          </cell>
          <cell r="AB15">
            <v>311.7</v>
          </cell>
          <cell r="AC15">
            <v>348.5</v>
          </cell>
          <cell r="AD15">
            <v>276.10000000000002</v>
          </cell>
          <cell r="AE15">
            <v>341.4</v>
          </cell>
          <cell r="AF15">
            <v>374.9</v>
          </cell>
          <cell r="AG15">
            <v>481.1</v>
          </cell>
          <cell r="AH15">
            <v>318.10000000000002</v>
          </cell>
          <cell r="AI15">
            <v>407</v>
          </cell>
          <cell r="AJ15">
            <v>541.1</v>
          </cell>
          <cell r="AK15">
            <v>496.9</v>
          </cell>
          <cell r="AL15">
            <v>368.59999999999991</v>
          </cell>
          <cell r="AM15">
            <v>444.7</v>
          </cell>
          <cell r="AN15">
            <v>515.6</v>
          </cell>
          <cell r="AO15">
            <v>604.70000000000005</v>
          </cell>
          <cell r="AP15">
            <v>546.5</v>
          </cell>
          <cell r="AQ15">
            <v>630.1</v>
          </cell>
          <cell r="AR15">
            <v>615</v>
          </cell>
          <cell r="AS15">
            <v>893.6</v>
          </cell>
          <cell r="AT15">
            <v>894</v>
          </cell>
          <cell r="AU15">
            <v>901.5</v>
          </cell>
          <cell r="AV15">
            <v>907.2</v>
          </cell>
          <cell r="AW15">
            <v>1205.0999999999999</v>
          </cell>
          <cell r="AX15">
            <v>600.4</v>
          </cell>
          <cell r="AY15">
            <v>1034.4000000000001</v>
          </cell>
          <cell r="AZ15">
            <v>982.6</v>
          </cell>
          <cell r="BA15">
            <v>1087.5999999999999</v>
          </cell>
          <cell r="BB15">
            <v>666.3</v>
          </cell>
          <cell r="BC15">
            <v>1046.7</v>
          </cell>
          <cell r="BD15">
            <v>943.5</v>
          </cell>
          <cell r="BE15">
            <v>1180.4000000000001</v>
          </cell>
          <cell r="BF15">
            <v>873.7</v>
          </cell>
          <cell r="BG15">
            <v>992.5</v>
          </cell>
          <cell r="BH15">
            <v>1058.3</v>
          </cell>
          <cell r="BI15">
            <v>967.5</v>
          </cell>
          <cell r="BJ15">
            <v>3929.6</v>
          </cell>
          <cell r="BK15">
            <v>3032.7</v>
          </cell>
          <cell r="BL15">
            <v>3814.2</v>
          </cell>
          <cell r="BM15">
            <v>3770.9409999999998</v>
          </cell>
          <cell r="BN15">
            <v>4044.26</v>
          </cell>
          <cell r="BO15">
            <v>6274.5</v>
          </cell>
          <cell r="BP15">
            <v>3814.2330000000002</v>
          </cell>
          <cell r="BQ15">
            <v>1.6883033419023135</v>
          </cell>
          <cell r="BR15">
            <v>894</v>
          </cell>
          <cell r="BT15">
            <v>1205.0999999999999</v>
          </cell>
          <cell r="BU15">
            <v>1891.6</v>
          </cell>
          <cell r="BV15">
            <v>2111.5</v>
          </cell>
          <cell r="BW15">
            <v>2111.5</v>
          </cell>
          <cell r="BX15">
            <v>1565</v>
          </cell>
          <cell r="BY15">
            <v>604.70000000000005</v>
          </cell>
          <cell r="BZ15">
            <v>3032.7</v>
          </cell>
          <cell r="CA15">
            <v>2138.6999999999998</v>
          </cell>
          <cell r="CB15">
            <v>894</v>
          </cell>
          <cell r="CC15">
            <v>0</v>
          </cell>
          <cell r="CE15">
            <v>5144.2</v>
          </cell>
          <cell r="CF15">
            <v>1813.6</v>
          </cell>
          <cell r="CG15">
            <v>1.836457873842082</v>
          </cell>
          <cell r="CK15">
            <v>1515.5</v>
          </cell>
          <cell r="CL15">
            <v>1445</v>
          </cell>
          <cell r="CM15">
            <v>1197.4000000000001</v>
          </cell>
          <cell r="CN15">
            <v>0.20678135961249366</v>
          </cell>
          <cell r="CQ15" t="str">
            <v>Growth (yoy)</v>
          </cell>
          <cell r="CR15">
            <v>-0.28592592592592592</v>
          </cell>
          <cell r="CV15">
            <v>0.12429629629629635</v>
          </cell>
        </row>
        <row r="16">
          <cell r="A16" t="str">
            <v>as % of sales</v>
          </cell>
          <cell r="C16">
            <v>0.10590209238057639</v>
          </cell>
          <cell r="D16">
            <v>4.3601181127096822E-2</v>
          </cell>
          <cell r="E16">
            <v>9.0995453620139791E-2</v>
          </cell>
          <cell r="F16">
            <v>3.9019531419167641E-2</v>
          </cell>
          <cell r="G16">
            <v>9.0032883546887404E-2</v>
          </cell>
          <cell r="H16">
            <v>4.382720906444252E-2</v>
          </cell>
          <cell r="I16">
            <v>6.9814555088047375E-2</v>
          </cell>
          <cell r="J16">
            <v>3.7224976758599315E-2</v>
          </cell>
          <cell r="K16">
            <v>9.5324283559577672E-2</v>
          </cell>
          <cell r="L16">
            <v>4.7053625669630533E-2</v>
          </cell>
          <cell r="M16">
            <v>6.2834852899708624E-2</v>
          </cell>
          <cell r="N16">
            <v>5.2525914696603421E-2</v>
          </cell>
          <cell r="O16">
            <v>0.10328567082446001</v>
          </cell>
          <cell r="P16">
            <v>6.448935754735402E-2</v>
          </cell>
          <cell r="Q16">
            <v>7.5142104533481205E-2</v>
          </cell>
          <cell r="R16">
            <v>4.2032366774062135E-2</v>
          </cell>
          <cell r="S16">
            <v>8.3121162198592183E-2</v>
          </cell>
          <cell r="T16">
            <v>7.3808040458826552E-2</v>
          </cell>
          <cell r="U16">
            <v>9.0628078399402151E-2</v>
          </cell>
          <cell r="V16">
            <v>4.296049683078302E-2</v>
          </cell>
          <cell r="W16">
            <v>9.0527934034450239E-2</v>
          </cell>
          <cell r="X16">
            <v>6.470571371233623E-2</v>
          </cell>
          <cell r="Y16">
            <v>8.5834086985118796E-2</v>
          </cell>
          <cell r="Z16">
            <v>5.0843851935895613E-2</v>
          </cell>
          <cell r="AA16">
            <v>9.1154395591936707E-2</v>
          </cell>
          <cell r="AB16">
            <v>5.9538135350409714E-2</v>
          </cell>
          <cell r="AC16">
            <v>6.5861586725630264E-2</v>
          </cell>
          <cell r="AD16">
            <v>4.6281241094925998E-2</v>
          </cell>
          <cell r="AE16">
            <v>5.1926323634538453E-2</v>
          </cell>
          <cell r="AF16">
            <v>5.2698903570424512E-2</v>
          </cell>
          <cell r="AG16">
            <v>5.9950902814988355E-2</v>
          </cell>
          <cell r="AH16">
            <v>3.8673831639352244E-2</v>
          </cell>
          <cell r="AI16">
            <v>5.0219014127953605E-2</v>
          </cell>
          <cell r="AJ16">
            <v>4.970924090286901E-2</v>
          </cell>
          <cell r="AK16">
            <v>4.8523969024344991E-2</v>
          </cell>
          <cell r="AL16">
            <v>4.1836920003632087E-2</v>
          </cell>
          <cell r="AM16">
            <v>5.0366964164363696E-2</v>
          </cell>
          <cell r="AN16">
            <v>4.4959888385071506E-2</v>
          </cell>
          <cell r="AO16">
            <v>4.5343431313737255E-2</v>
          </cell>
          <cell r="AP16">
            <v>4.167874193499186E-2</v>
          </cell>
          <cell r="AQ16">
            <v>5.029413408044188E-2</v>
          </cell>
          <cell r="AR16">
            <v>4.0039844528213436E-2</v>
          </cell>
          <cell r="AS16">
            <v>4.5718027821691515E-2</v>
          </cell>
          <cell r="AT16">
            <v>5.0282911684308804E-2</v>
          </cell>
          <cell r="AU16">
            <v>4.4615460754231416E-2</v>
          </cell>
          <cell r="AV16">
            <v>4.327542287987636E-2</v>
          </cell>
          <cell r="AW16">
            <v>4.9387320191795411E-2</v>
          </cell>
          <cell r="AX16">
            <v>2.6312906208776521E-2</v>
          </cell>
          <cell r="AY16">
            <v>4.6897739895268971E-2</v>
          </cell>
          <cell r="AZ16">
            <v>4.3172611358623533E-2</v>
          </cell>
          <cell r="BA16">
            <v>3.6039498972761611E-2</v>
          </cell>
          <cell r="BB16">
            <v>2.5497084079533452E-2</v>
          </cell>
          <cell r="BC16">
            <v>3.3681182364922915E-2</v>
          </cell>
          <cell r="BD16">
            <v>4.0511470735990589E-2</v>
          </cell>
          <cell r="BE16">
            <v>4.4114404451802668E-2</v>
          </cell>
          <cell r="BF16">
            <v>3.1165949675035137E-2</v>
          </cell>
          <cell r="BG16">
            <v>3.4325457211631577E-2</v>
          </cell>
          <cell r="BH16">
            <v>2.9453921020186083E-2</v>
          </cell>
          <cell r="BI16">
            <v>3.3105104858494924E-2</v>
          </cell>
          <cell r="BJ16">
            <v>6.026171274166562E-2</v>
          </cell>
          <cell r="BK16">
            <v>4.650210683202384E-2</v>
          </cell>
          <cell r="BL16">
            <v>4.3150573349865599E-2</v>
          </cell>
          <cell r="BM16">
            <v>0.37193518392304026</v>
          </cell>
          <cell r="BO16">
            <v>5.6045790603386589E-2</v>
          </cell>
          <cell r="BP16">
            <v>6.1351950960497129E-2</v>
          </cell>
          <cell r="BR16">
            <v>5.0295358649788992E-2</v>
          </cell>
          <cell r="BT16">
            <v>4.9381248975577767E-2</v>
          </cell>
          <cell r="BU16">
            <v>6.3172096875459188E-2</v>
          </cell>
          <cell r="BV16">
            <v>4.5144917000915087E-2</v>
          </cell>
          <cell r="BW16">
            <v>4.5171379550831975E-2</v>
          </cell>
          <cell r="BX16">
            <v>4.6533063748810659E-2</v>
          </cell>
          <cell r="BY16">
            <v>4.5350232488375587E-2</v>
          </cell>
          <cell r="BZ16">
            <v>4.6507455270676235E-2</v>
          </cell>
          <cell r="CA16">
            <v>4.508867206935227E-2</v>
          </cell>
          <cell r="CB16">
            <v>5.0293378038558233E-2</v>
          </cell>
          <cell r="CC16">
            <v>2.081493274521673E-4</v>
          </cell>
          <cell r="CE16">
            <v>4.5947792689190088E-2</v>
          </cell>
          <cell r="CF16">
            <v>4.7672621363306592E-2</v>
          </cell>
          <cell r="CG16" t="str">
            <v xml:space="preserve">Remarks </v>
          </cell>
          <cell r="CK16">
            <v>5.0611816882405583E-2</v>
          </cell>
          <cell r="CL16">
            <v>4.9431452771582216E-2</v>
          </cell>
          <cell r="CM16">
            <v>5.5138306249222939E-2</v>
          </cell>
          <cell r="CQ16" t="str">
            <v>Margins</v>
          </cell>
          <cell r="CR16">
            <v>7.4879602299207704E-2</v>
          </cell>
          <cell r="CV16">
            <v>0.11789653565325464</v>
          </cell>
        </row>
        <row r="17">
          <cell r="A17" t="str">
            <v>Other exp</v>
          </cell>
          <cell r="C17">
            <v>126.29999999999998</v>
          </cell>
          <cell r="D17">
            <v>179.1</v>
          </cell>
          <cell r="E17">
            <v>156.80000000000001</v>
          </cell>
          <cell r="F17">
            <v>262.10000000000002</v>
          </cell>
          <cell r="G17">
            <v>157.29999999999998</v>
          </cell>
          <cell r="H17">
            <v>100.5</v>
          </cell>
          <cell r="I17">
            <v>160.6</v>
          </cell>
          <cell r="J17">
            <v>276.89999999999998</v>
          </cell>
          <cell r="K17">
            <v>169</v>
          </cell>
          <cell r="L17">
            <v>191.1</v>
          </cell>
          <cell r="M17">
            <v>124.8</v>
          </cell>
          <cell r="N17">
            <v>172.9</v>
          </cell>
          <cell r="O17">
            <v>175.8</v>
          </cell>
          <cell r="P17">
            <v>258.39999999999998</v>
          </cell>
          <cell r="Q17">
            <v>24</v>
          </cell>
          <cell r="R17">
            <v>145.19999999999999</v>
          </cell>
          <cell r="S17">
            <v>297.39999999999998</v>
          </cell>
          <cell r="T17">
            <v>292.5</v>
          </cell>
          <cell r="U17">
            <v>255.8</v>
          </cell>
          <cell r="V17">
            <v>335.3</v>
          </cell>
          <cell r="W17">
            <v>320.39999999999998</v>
          </cell>
          <cell r="X17">
            <v>330</v>
          </cell>
          <cell r="Y17">
            <v>327.60000000000002</v>
          </cell>
          <cell r="Z17">
            <v>416.4</v>
          </cell>
          <cell r="AA17">
            <v>505.7</v>
          </cell>
          <cell r="AB17">
            <v>511.9</v>
          </cell>
          <cell r="AC17">
            <v>498.2</v>
          </cell>
          <cell r="AD17">
            <v>624.1</v>
          </cell>
          <cell r="AE17">
            <v>706.8</v>
          </cell>
          <cell r="AF17">
            <v>627.20000000000005</v>
          </cell>
          <cell r="AG17">
            <v>710.4</v>
          </cell>
          <cell r="AH17">
            <v>764.39899999999989</v>
          </cell>
          <cell r="AI17">
            <v>701.8</v>
          </cell>
          <cell r="AJ17">
            <v>751.4</v>
          </cell>
          <cell r="AK17">
            <v>569.70000000000005</v>
          </cell>
          <cell r="AL17">
            <v>1088.4000000000003</v>
          </cell>
          <cell r="AM17">
            <v>956.3</v>
          </cell>
          <cell r="AN17">
            <v>749.8</v>
          </cell>
          <cell r="AO17">
            <v>810.5</v>
          </cell>
          <cell r="AP17">
            <v>927.70000000000027</v>
          </cell>
          <cell r="AQ17">
            <v>803.1</v>
          </cell>
          <cell r="AR17">
            <v>1037.7</v>
          </cell>
          <cell r="AS17">
            <v>1098.0999999999999</v>
          </cell>
          <cell r="AT17">
            <v>1729</v>
          </cell>
          <cell r="AU17">
            <v>1552.8</v>
          </cell>
          <cell r="AV17">
            <v>1751.6</v>
          </cell>
          <cell r="AW17">
            <v>1680.1</v>
          </cell>
          <cell r="AX17">
            <v>1891.2</v>
          </cell>
          <cell r="AY17">
            <v>1613.1</v>
          </cell>
          <cell r="AZ17">
            <v>1780.1</v>
          </cell>
          <cell r="BA17">
            <v>1886.5</v>
          </cell>
          <cell r="BB17">
            <v>2165.1999999999998</v>
          </cell>
          <cell r="BC17">
            <v>2062.9</v>
          </cell>
          <cell r="BD17">
            <v>2385.1999999999998</v>
          </cell>
          <cell r="BE17">
            <v>2074.1</v>
          </cell>
          <cell r="BF17">
            <v>2301.8000000000002</v>
          </cell>
          <cell r="BG17">
            <v>2273.8000000000002</v>
          </cell>
          <cell r="BH17">
            <v>2789.6</v>
          </cell>
          <cell r="BI17">
            <v>2316.5</v>
          </cell>
          <cell r="BJ17">
            <v>0</v>
          </cell>
          <cell r="BK17">
            <v>5463.9</v>
          </cell>
          <cell r="BL17">
            <v>6875.8</v>
          </cell>
          <cell r="BM17">
            <v>7455.9959999999992</v>
          </cell>
          <cell r="BN17">
            <v>8778.1749999999993</v>
          </cell>
          <cell r="BO17">
            <v>0</v>
          </cell>
          <cell r="BP17">
            <v>0</v>
          </cell>
          <cell r="BR17">
            <v>1412</v>
          </cell>
          <cell r="BT17">
            <v>1680.1</v>
          </cell>
          <cell r="BU17">
            <v>42.1</v>
          </cell>
          <cell r="BV17">
            <v>3492.4</v>
          </cell>
          <cell r="BW17">
            <v>3444.3</v>
          </cell>
          <cell r="BX17">
            <v>2516.6</v>
          </cell>
          <cell r="BY17">
            <v>812.5</v>
          </cell>
          <cell r="BZ17">
            <v>4350.8999999999996</v>
          </cell>
          <cell r="CA17">
            <v>2938.9</v>
          </cell>
          <cell r="CB17">
            <v>1411.9999999999995</v>
          </cell>
          <cell r="CC17">
            <v>-0.18334297281665723</v>
          </cell>
          <cell r="CE17">
            <v>8112.2000000000007</v>
          </cell>
          <cell r="CF17">
            <v>3109.2000000000003</v>
          </cell>
          <cell r="CG17">
            <v>1.6090955872893349</v>
          </cell>
          <cell r="CK17">
            <v>2789.4</v>
          </cell>
          <cell r="CL17">
            <v>2020.8</v>
          </cell>
          <cell r="CM17">
            <v>2044.4</v>
          </cell>
          <cell r="CN17">
            <v>-1.1543729211504705E-2</v>
          </cell>
          <cell r="CQ17" t="str">
            <v>Jewellery</v>
          </cell>
          <cell r="CR17">
            <v>506.2</v>
          </cell>
          <cell r="CU17">
            <v>44.73</v>
          </cell>
          <cell r="CV17">
            <v>550.92999999999995</v>
          </cell>
          <cell r="CW17" t="str">
            <v xml:space="preserve">35% of exceptional </v>
          </cell>
        </row>
        <row r="18">
          <cell r="A18" t="str">
            <v>as % of sales</v>
          </cell>
          <cell r="C18">
            <v>0.12465455981050137</v>
          </cell>
          <cell r="D18">
            <v>0.1125212037444242</v>
          </cell>
          <cell r="E18">
            <v>0.10639886001221417</v>
          </cell>
          <cell r="F18">
            <v>0.11350742713611366</v>
          </cell>
          <cell r="G18">
            <v>0.17836489397890914</v>
          </cell>
          <cell r="H18">
            <v>7.9077818868518363E-2</v>
          </cell>
          <cell r="I18">
            <v>8.3424237701937548E-2</v>
          </cell>
          <cell r="J18">
            <v>0.10725906414626588</v>
          </cell>
          <cell r="K18">
            <v>0.16993464052287582</v>
          </cell>
          <cell r="L18">
            <v>0.10553929419561495</v>
          </cell>
          <cell r="M18">
            <v>5.8652128959488681E-2</v>
          </cell>
          <cell r="N18">
            <v>7.084033269144098E-2</v>
          </cell>
          <cell r="O18">
            <v>0.13370854882871921</v>
          </cell>
          <cell r="P18">
            <v>0.12614723686779925</v>
          </cell>
          <cell r="Q18">
            <v>0</v>
          </cell>
          <cell r="R18">
            <v>5.3771803132985213E-2</v>
          </cell>
          <cell r="S18">
            <v>0.14846987169886675</v>
          </cell>
          <cell r="T18">
            <v>0.10719390185802764</v>
          </cell>
          <cell r="U18">
            <v>8.6891538435408811E-2</v>
          </cell>
          <cell r="V18">
            <v>0.10733721749151676</v>
          </cell>
          <cell r="W18">
            <v>0.11194577408196778</v>
          </cell>
          <cell r="X18">
            <v>9.46073793755913E-2</v>
          </cell>
          <cell r="Y18">
            <v>8.9780481789032321E-2</v>
          </cell>
          <cell r="Z18">
            <v>9.842575521202665E-2</v>
          </cell>
          <cell r="AA18">
            <v>0.11466860161901092</v>
          </cell>
          <cell r="AB18">
            <v>9.7778541821863116E-2</v>
          </cell>
          <cell r="AC18">
            <v>9.415277620289525E-2</v>
          </cell>
          <cell r="AD18">
            <v>0.10461471411569473</v>
          </cell>
          <cell r="AE18">
            <v>0.10750300393934324</v>
          </cell>
          <cell r="AF18">
            <v>8.816418330053416E-2</v>
          </cell>
          <cell r="AG18">
            <v>8.8524467594611772E-2</v>
          </cell>
          <cell r="AH18">
            <v>9.2933788844040272E-2</v>
          </cell>
          <cell r="AI18">
            <v>8.6593867604417299E-2</v>
          </cell>
          <cell r="AJ18">
            <v>6.9028873802283813E-2</v>
          </cell>
          <cell r="AK18">
            <v>5.563313574797614E-2</v>
          </cell>
          <cell r="AL18">
            <v>0.12353582130209764</v>
          </cell>
          <cell r="AM18">
            <v>0.10831105875957051</v>
          </cell>
          <cell r="AN18">
            <v>6.5381932333449591E-2</v>
          </cell>
          <cell r="AO18">
            <v>6.0775344931013796E-2</v>
          </cell>
          <cell r="AP18">
            <v>7.0750903738503124E-2</v>
          </cell>
          <cell r="AQ18">
            <v>6.4102871099829983E-2</v>
          </cell>
          <cell r="AR18">
            <v>6.7559913279556238E-2</v>
          </cell>
          <cell r="AS18">
            <v>5.6180580070500717E-2</v>
          </cell>
          <cell r="AT18">
            <v>9.7247376176923847E-2</v>
          </cell>
          <cell r="AU18">
            <v>7.6848460853211911E-2</v>
          </cell>
          <cell r="AV18">
            <v>8.3555148496904139E-2</v>
          </cell>
          <cell r="AW18">
            <v>6.8853735502643329E-2</v>
          </cell>
          <cell r="AX18">
            <v>8.2883025020050238E-2</v>
          </cell>
          <cell r="AY18">
            <v>7.3134903543173216E-2</v>
          </cell>
          <cell r="AZ18">
            <v>7.8212462323921983E-2</v>
          </cell>
          <cell r="BA18">
            <v>6.2512426270793287E-2</v>
          </cell>
          <cell r="BB18">
            <v>8.2854999923466649E-2</v>
          </cell>
          <cell r="BC18">
            <v>6.6380922041272078E-2</v>
          </cell>
          <cell r="BD18">
            <v>0.10241437201853179</v>
          </cell>
          <cell r="BE18">
            <v>7.7514136117827773E-2</v>
          </cell>
          <cell r="BF18">
            <v>8.2108026739150602E-2</v>
          </cell>
          <cell r="BG18">
            <v>7.8639017237086037E-2</v>
          </cell>
          <cell r="BH18">
            <v>7.7638342698583662E-2</v>
          </cell>
          <cell r="BI18">
            <v>7.9264057265843402E-2</v>
          </cell>
          <cell r="BJ18">
            <v>3032.7</v>
          </cell>
          <cell r="BK18">
            <v>8.3781073472316767E-2</v>
          </cell>
          <cell r="BL18">
            <v>7.778687856929524E-2</v>
          </cell>
          <cell r="BM18">
            <v>0</v>
          </cell>
          <cell r="BO18">
            <v>5144.2</v>
          </cell>
          <cell r="BP18">
            <v>1813.6</v>
          </cell>
          <cell r="BQ18">
            <v>1.836457873842082</v>
          </cell>
          <cell r="BR18">
            <v>7.943741209563987E-2</v>
          </cell>
          <cell r="BT18">
            <v>6.8845271267005403E-2</v>
          </cell>
          <cell r="BU18">
            <v>1515.5</v>
          </cell>
          <cell r="BV18">
            <v>7.4669243729100568E-2</v>
          </cell>
          <cell r="BW18">
            <v>7.3684007855520053E-2</v>
          </cell>
          <cell r="BX18">
            <v>7.4827545195052331E-2</v>
          </cell>
          <cell r="BY18">
            <v>6.0934453277336133E-2</v>
          </cell>
          <cell r="BZ18">
            <v>6.6722487267842259E-2</v>
          </cell>
          <cell r="CA18">
            <v>6.1958712463000602E-2</v>
          </cell>
          <cell r="CB18">
            <v>7.9434283881928636E-2</v>
          </cell>
          <cell r="CC18">
            <v>-0.18317298620568989</v>
          </cell>
          <cell r="CE18">
            <v>7.2457852310028353E-2</v>
          </cell>
          <cell r="CF18">
            <v>8.1728999968456603E-2</v>
          </cell>
          <cell r="CK18">
            <v>9.3155131647497294E-2</v>
          </cell>
          <cell r="CL18">
            <v>6.9128774920978089E-2</v>
          </cell>
          <cell r="CM18">
            <v>9.4141267158770151E-2</v>
          </cell>
          <cell r="CQ18" t="str">
            <v>Growth (yoy)</v>
          </cell>
          <cell r="CR18">
            <v>1.1866090712742978</v>
          </cell>
          <cell r="CV18">
            <v>1.3798272138228938</v>
          </cell>
        </row>
        <row r="19">
          <cell r="A19" t="str">
            <v>Expenditure</v>
          </cell>
          <cell r="C19">
            <v>943.89999999999986</v>
          </cell>
          <cell r="D19">
            <v>1302.3</v>
          </cell>
          <cell r="E19">
            <v>1276.3</v>
          </cell>
          <cell r="F19">
            <v>2038.2000000000003</v>
          </cell>
          <cell r="G19">
            <v>855.4</v>
          </cell>
          <cell r="H19">
            <v>1054.3999999999999</v>
          </cell>
          <cell r="I19">
            <v>1658.6000000000001</v>
          </cell>
          <cell r="J19">
            <v>2236.5</v>
          </cell>
          <cell r="K19">
            <v>973.3</v>
          </cell>
          <cell r="L19">
            <v>1565</v>
          </cell>
          <cell r="M19">
            <v>1836.3999999999999</v>
          </cell>
          <cell r="N19">
            <v>2126.6999999999998</v>
          </cell>
          <cell r="O19">
            <v>1278.5</v>
          </cell>
          <cell r="P19">
            <v>1790.6</v>
          </cell>
          <cell r="Q19">
            <v>2428.6999999999998</v>
          </cell>
          <cell r="R19">
            <v>2213.8000000000002</v>
          </cell>
          <cell r="S19">
            <v>1955.3999999999999</v>
          </cell>
          <cell r="T19">
            <v>2467.7999999999997</v>
          </cell>
          <cell r="U19">
            <v>2694.3</v>
          </cell>
          <cell r="V19">
            <v>2526.5</v>
          </cell>
          <cell r="W19">
            <v>2709.1</v>
          </cell>
          <cell r="X19">
            <v>2937.6</v>
          </cell>
          <cell r="Y19">
            <v>3350.3999999999996</v>
          </cell>
          <cell r="Z19">
            <v>3693.2</v>
          </cell>
          <cell r="AA19">
            <v>4245</v>
          </cell>
          <cell r="AB19">
            <v>4689.6000000000004</v>
          </cell>
          <cell r="AC19">
            <v>4710.8</v>
          </cell>
          <cell r="AD19">
            <v>5272.6</v>
          </cell>
          <cell r="AE19">
            <v>6206.2</v>
          </cell>
          <cell r="AF19">
            <v>6317.5</v>
          </cell>
          <cell r="AG19">
            <v>7522.7</v>
          </cell>
          <cell r="AH19">
            <v>7550.6989999999996</v>
          </cell>
          <cell r="AI19">
            <v>7543.5</v>
          </cell>
          <cell r="AJ19">
            <v>9623.2999999999993</v>
          </cell>
          <cell r="AK19">
            <v>9519.1</v>
          </cell>
          <cell r="AL19">
            <v>8194.9000000000033</v>
          </cell>
          <cell r="AM19">
            <v>8335.5</v>
          </cell>
          <cell r="AN19">
            <v>10405.700000000001</v>
          </cell>
          <cell r="AO19">
            <v>12240.5</v>
          </cell>
          <cell r="AP19">
            <v>11946.999999999996</v>
          </cell>
          <cell r="AQ19">
            <v>11415</v>
          </cell>
          <cell r="AR19">
            <v>13624.1</v>
          </cell>
          <cell r="AS19">
            <v>17596</v>
          </cell>
          <cell r="AT19">
            <v>16248.6</v>
          </cell>
          <cell r="AU19">
            <v>18284</v>
          </cell>
          <cell r="AV19">
            <v>18874.399999999998</v>
          </cell>
          <cell r="AW19">
            <v>22152.400000000001</v>
          </cell>
          <cell r="AX19">
            <v>20742.599999999999</v>
          </cell>
          <cell r="AY19">
            <v>19936.900000000001</v>
          </cell>
          <cell r="AZ19">
            <v>20265.7</v>
          </cell>
          <cell r="BA19">
            <v>27350.5</v>
          </cell>
          <cell r="BB19">
            <v>23467.300000000003</v>
          </cell>
          <cell r="BC19">
            <v>28627.399999999998</v>
          </cell>
          <cell r="BD19">
            <v>20672.399999999998</v>
          </cell>
          <cell r="BE19">
            <v>24305.7</v>
          </cell>
          <cell r="BF19">
            <v>25068.199999999997</v>
          </cell>
          <cell r="BG19">
            <v>26320.600000000002</v>
          </cell>
          <cell r="BH19">
            <v>32600.1</v>
          </cell>
          <cell r="BI19">
            <v>26467</v>
          </cell>
          <cell r="BJ19">
            <v>4.6507455270676235E-2</v>
          </cell>
          <cell r="BK19">
            <v>59089.7</v>
          </cell>
          <cell r="BL19">
            <v>80054.399999999994</v>
          </cell>
          <cell r="BM19">
            <v>-3.9379602490785537E-5</v>
          </cell>
          <cell r="BO19">
            <v>4.5949598537244604E-2</v>
          </cell>
          <cell r="BP19">
            <v>80031.828999999998</v>
          </cell>
          <cell r="BR19">
            <v>16317.7</v>
          </cell>
          <cell r="BT19">
            <v>22152.400000000001</v>
          </cell>
          <cell r="BU19">
            <v>5.0611816882405583E-2</v>
          </cell>
          <cell r="BV19">
            <v>42811.9</v>
          </cell>
          <cell r="BW19">
            <v>42928.700000000004</v>
          </cell>
          <cell r="BX19">
            <v>30981.7</v>
          </cell>
          <cell r="BY19">
            <v>12246.5</v>
          </cell>
          <cell r="BZ19">
            <v>59352.799999999988</v>
          </cell>
          <cell r="CA19">
            <v>42635.100000000006</v>
          </cell>
          <cell r="CB19">
            <v>16717.69999999999</v>
          </cell>
          <cell r="CC19">
            <v>2.8870179584701949E-2</v>
          </cell>
          <cell r="CE19">
            <v>101812.40000000001</v>
          </cell>
          <cell r="CF19">
            <v>34878.700000000004</v>
          </cell>
          <cell r="CG19">
            <v>1.9190422808189522</v>
          </cell>
          <cell r="CK19">
            <v>27577.699999999997</v>
          </cell>
          <cell r="CL19">
            <v>26683.799999999996</v>
          </cell>
          <cell r="CM19">
            <v>20046.400000000001</v>
          </cell>
          <cell r="CN19">
            <v>0.33110184372256324</v>
          </cell>
          <cell r="CQ19" t="str">
            <v>Margins</v>
          </cell>
          <cell r="CR19">
            <v>6.4182378374266186E-2</v>
          </cell>
          <cell r="CV19">
            <v>6.9853808213620056E-2</v>
          </cell>
        </row>
        <row r="20">
          <cell r="A20" t="str">
            <v>as % of sales</v>
          </cell>
          <cell r="C20">
            <v>0.9316028424792735</v>
          </cell>
          <cell r="D20">
            <v>0.81818181818181823</v>
          </cell>
          <cell r="E20">
            <v>0.86605143516319472</v>
          </cell>
          <cell r="F20">
            <v>0.88268156424581024</v>
          </cell>
          <cell r="G20">
            <v>0.96995124163737367</v>
          </cell>
          <cell r="H20">
            <v>0.82964828074592789</v>
          </cell>
          <cell r="I20">
            <v>0.86156563295413224</v>
          </cell>
          <cell r="J20">
            <v>0.86632321041214755</v>
          </cell>
          <cell r="K20">
            <v>0.97868275515334335</v>
          </cell>
          <cell r="L20">
            <v>0.86430662174849504</v>
          </cell>
          <cell r="M20">
            <v>0.86305103863145038</v>
          </cell>
          <cell r="N20">
            <v>0.87134838366042511</v>
          </cell>
          <cell r="O20">
            <v>0.97239123821113482</v>
          </cell>
          <cell r="P20">
            <v>0.87414567467291537</v>
          </cell>
          <cell r="Q20">
            <v>0.84177873284347693</v>
          </cell>
          <cell r="R20">
            <v>0.81983483316668515</v>
          </cell>
          <cell r="S20">
            <v>0.97618691028905191</v>
          </cell>
          <cell r="T20">
            <v>0.90438670429142076</v>
          </cell>
          <cell r="U20">
            <v>0.91521451136247833</v>
          </cell>
          <cell r="V20">
            <v>0.80879057558102319</v>
          </cell>
          <cell r="W20">
            <v>0.94654274833164465</v>
          </cell>
          <cell r="X20">
            <v>0.84217768985980901</v>
          </cell>
          <cell r="Y20">
            <v>0.9181945243772095</v>
          </cell>
          <cell r="Z20">
            <v>0.87297310074221135</v>
          </cell>
          <cell r="AA20">
            <v>0.96256320718351074</v>
          </cell>
          <cell r="AB20">
            <v>0.89576528565698244</v>
          </cell>
          <cell r="AC20">
            <v>0.89027478550100159</v>
          </cell>
          <cell r="AD20">
            <v>0.88381916623363566</v>
          </cell>
          <cell r="AE20">
            <v>0.94395181529195249</v>
          </cell>
          <cell r="AF20">
            <v>0.88803767219567054</v>
          </cell>
          <cell r="AG20">
            <v>0.93741978093184963</v>
          </cell>
          <cell r="AH20">
            <v>0.91799579341535775</v>
          </cell>
          <cell r="AI20">
            <v>0.93077919674255039</v>
          </cell>
          <cell r="AJ20">
            <v>0.88406382920084881</v>
          </cell>
          <cell r="AK20">
            <v>0.92957237580930252</v>
          </cell>
          <cell r="AL20">
            <v>0.93013938073186331</v>
          </cell>
          <cell r="AM20">
            <v>0.94408326915235796</v>
          </cell>
          <cell r="AN20">
            <v>0.9073683292640391</v>
          </cell>
          <cell r="AO20">
            <v>0.9178539292141572</v>
          </cell>
          <cell r="AP20">
            <v>0.91113619377373767</v>
          </cell>
          <cell r="AQ20">
            <v>0.91113718541222666</v>
          </cell>
          <cell r="AR20">
            <v>0.88700300136070365</v>
          </cell>
          <cell r="AS20">
            <v>0.90023994801978946</v>
          </cell>
          <cell r="AT20">
            <v>0.91390035659246094</v>
          </cell>
          <cell r="AU20">
            <v>0.90487973869147775</v>
          </cell>
          <cell r="AV20">
            <v>0.90035013404314179</v>
          </cell>
          <cell r="AW20">
            <v>0.90784803901479449</v>
          </cell>
          <cell r="AX20">
            <v>0.9090574422487806</v>
          </cell>
          <cell r="AY20">
            <v>0.90390134427493041</v>
          </cell>
          <cell r="AZ20">
            <v>0.89041643599680131</v>
          </cell>
          <cell r="BA20">
            <v>0.90630591821856987</v>
          </cell>
          <cell r="BB20">
            <v>0.8980154903491453</v>
          </cell>
          <cell r="BC20">
            <v>0.92118532534020658</v>
          </cell>
          <cell r="BD20">
            <v>0.8876198491178503</v>
          </cell>
          <cell r="BE20">
            <v>0.90836282640137245</v>
          </cell>
          <cell r="BF20">
            <v>0.89421341380761787</v>
          </cell>
          <cell r="BG20">
            <v>0.91029383283070042</v>
          </cell>
          <cell r="BH20">
            <v>0.90730489525670255</v>
          </cell>
          <cell r="BI20">
            <v>0.90562564371037224</v>
          </cell>
          <cell r="BJ20">
            <v>4350.8999999999996</v>
          </cell>
          <cell r="BK20">
            <v>0.90605583871541495</v>
          </cell>
          <cell r="BL20">
            <v>0.90566652487532917</v>
          </cell>
          <cell r="BM20">
            <v>0</v>
          </cell>
          <cell r="BO20">
            <v>7795.2000000000007</v>
          </cell>
          <cell r="BP20">
            <v>20764.106999999996</v>
          </cell>
          <cell r="BQ20">
            <v>1.5071401003473563</v>
          </cell>
          <cell r="BR20">
            <v>0.91801406469760793</v>
          </cell>
          <cell r="BT20">
            <v>0.90773643664972958</v>
          </cell>
          <cell r="BU20">
            <v>2789.4</v>
          </cell>
          <cell r="BV20">
            <v>0.91533965055717581</v>
          </cell>
          <cell r="BW20">
            <v>0.91837489998759214</v>
          </cell>
          <cell r="BX20">
            <v>0.92119707421503327</v>
          </cell>
          <cell r="BY20">
            <v>0.91844157792110392</v>
          </cell>
          <cell r="BZ20">
            <v>0.9101947740262446</v>
          </cell>
          <cell r="CA20">
            <v>0.89884511270586864</v>
          </cell>
          <cell r="CB20">
            <v>0.94048054366353973</v>
          </cell>
          <cell r="CC20">
            <v>2.9084338220618289E-2</v>
          </cell>
          <cell r="CE20">
            <v>0.90938436460263938</v>
          </cell>
          <cell r="CF20">
            <v>0.9168278885886425</v>
          </cell>
          <cell r="CG20" t="str">
            <v xml:space="preserve">35% of exceptional </v>
          </cell>
          <cell r="CK20">
            <v>0.92098812434042654</v>
          </cell>
          <cell r="CL20">
            <v>0.91281591658570604</v>
          </cell>
          <cell r="CM20">
            <v>0.92310384365660825</v>
          </cell>
          <cell r="CQ20" t="str">
            <v>Others</v>
          </cell>
          <cell r="CR20">
            <v>-69</v>
          </cell>
          <cell r="CU20">
            <v>0</v>
          </cell>
          <cell r="CV20">
            <v>-69</v>
          </cell>
        </row>
        <row r="21">
          <cell r="A21" t="str">
            <v>QoQ Growth</v>
          </cell>
          <cell r="C21">
            <v>0.12465455981050137</v>
          </cell>
          <cell r="D21">
            <v>0.37970123953808677</v>
          </cell>
          <cell r="E21">
            <v>-1.9964677877601145E-2</v>
          </cell>
          <cell r="F21">
            <v>0.59695996239128757</v>
          </cell>
          <cell r="G21">
            <v>-0.58031596506721628</v>
          </cell>
          <cell r="H21">
            <v>0.23263970072480689</v>
          </cell>
          <cell r="I21">
            <v>0.57302731411229169</v>
          </cell>
          <cell r="J21">
            <v>0.34842638369709378</v>
          </cell>
          <cell r="K21">
            <v>-0.56481108875475072</v>
          </cell>
          <cell r="L21">
            <v>0.60793177848556468</v>
          </cell>
          <cell r="M21">
            <v>0.17341853035143751</v>
          </cell>
          <cell r="N21">
            <v>0.15808102809845348</v>
          </cell>
          <cell r="O21">
            <v>-0.39883387407720872</v>
          </cell>
          <cell r="P21">
            <v>0.40054751662104016</v>
          </cell>
          <cell r="Q21">
            <v>0.35636099631408458</v>
          </cell>
          <cell r="R21">
            <v>-8.8483550870836147E-2</v>
          </cell>
          <cell r="S21">
            <v>-0.11672237781190731</v>
          </cell>
          <cell r="T21">
            <v>0.26204357164774472</v>
          </cell>
          <cell r="U21">
            <v>9.1782154145392925E-2</v>
          </cell>
          <cell r="V21">
            <v>-6.2279627361466861E-2</v>
          </cell>
          <cell r="W21">
            <v>7.2273896695032702E-2</v>
          </cell>
          <cell r="X21">
            <v>8.4345354545790174E-2</v>
          </cell>
          <cell r="Y21">
            <v>0.14052287581699341</v>
          </cell>
          <cell r="Z21">
            <v>0.10231614135625611</v>
          </cell>
          <cell r="AA21">
            <v>0.14940972598288749</v>
          </cell>
          <cell r="AB21">
            <v>0.1047349823321555</v>
          </cell>
          <cell r="AC21">
            <v>0.10972909305064782</v>
          </cell>
          <cell r="AD21">
            <v>0.12431763903104742</v>
          </cell>
          <cell r="AE21">
            <v>0.31744077439076146</v>
          </cell>
          <cell r="AF21">
            <v>1.7933679224001908E-2</v>
          </cell>
          <cell r="AG21">
            <v>0.19077166600712303</v>
          </cell>
          <cell r="AH21">
            <v>3.7219349435708704E-3</v>
          </cell>
          <cell r="AI21">
            <v>-9.5342166334533296E-4</v>
          </cell>
          <cell r="AJ21">
            <v>0.2757075628024126</v>
          </cell>
          <cell r="AK21">
            <v>-1.0827886483846361E-2</v>
          </cell>
          <cell r="AL21">
            <v>-0.13910978979105137</v>
          </cell>
          <cell r="AM21">
            <v>1.7157012288129936E-2</v>
          </cell>
          <cell r="AN21">
            <v>0.24835942654909737</v>
          </cell>
          <cell r="AO21">
            <v>0.17632643647231805</v>
          </cell>
          <cell r="AP21">
            <v>-2.3977778685511542E-2</v>
          </cell>
          <cell r="AQ21">
            <v>-4.4530007533271632E-2</v>
          </cell>
          <cell r="AR21">
            <v>0.19352606219886126</v>
          </cell>
          <cell r="AS21">
            <v>0.29153485367840815</v>
          </cell>
          <cell r="AT21">
            <v>-7.6574221413957644E-2</v>
          </cell>
          <cell r="AU21">
            <v>0.12526617677830698</v>
          </cell>
          <cell r="AV21">
            <v>3.2290527236928268E-2</v>
          </cell>
          <cell r="AW21">
            <v>0.17367439494765424</v>
          </cell>
          <cell r="AX21">
            <v>-6.3640959895993388E-2</v>
          </cell>
          <cell r="AY21">
            <v>-3.8842768023294894E-2</v>
          </cell>
          <cell r="AZ21">
            <v>1.6492032362102504E-2</v>
          </cell>
          <cell r="BA21">
            <v>0.34959562215960949</v>
          </cell>
          <cell r="BB21">
            <v>-0.14197912286795478</v>
          </cell>
          <cell r="BC21">
            <v>0.21988469061204285</v>
          </cell>
          <cell r="BD21">
            <v>-0.27788063184222112</v>
          </cell>
          <cell r="BE21">
            <v>0.17575608057119663</v>
          </cell>
          <cell r="BF21">
            <v>3.1371242136617905E-2</v>
          </cell>
          <cell r="BG21">
            <v>4.9959709911362005E-2</v>
          </cell>
          <cell r="BH21">
            <v>0.23857738805346362</v>
          </cell>
          <cell r="BI21">
            <v>-0.18813132475053751</v>
          </cell>
          <cell r="BJ21">
            <v>6.6722487267842259E-2</v>
          </cell>
          <cell r="BK21">
            <v>6.1958712463000602E-2</v>
          </cell>
          <cell r="BL21">
            <v>7.9434283881928636E-2</v>
          </cell>
          <cell r="BM21">
            <v>-3.9379602490896559E-5</v>
          </cell>
          <cell r="BO21">
            <v>6.9629157209581502E-2</v>
          </cell>
          <cell r="BP21">
            <v>8.1728999968456603E-2</v>
          </cell>
          <cell r="BR21">
            <v>-7.2647192543760397E-2</v>
          </cell>
          <cell r="BT21">
            <v>0.17367439494765424</v>
          </cell>
          <cell r="BU21">
            <v>9.3155131647497294E-2</v>
          </cell>
          <cell r="BV21">
            <v>6.9128774920978089E-2</v>
          </cell>
          <cell r="BW21">
            <v>9.4141267158770151E-2</v>
          </cell>
          <cell r="CA21" t="str">
            <v>Growth (yoy)</v>
          </cell>
          <cell r="CB21">
            <v>1.1866090712742978</v>
          </cell>
          <cell r="CF21">
            <v>1.3798272138228938</v>
          </cell>
          <cell r="CQ21" t="str">
            <v>Segment EBIT Total</v>
          </cell>
          <cell r="CR21">
            <v>581.79999999999995</v>
          </cell>
          <cell r="CU21">
            <v>127.80000000000001</v>
          </cell>
          <cell r="CV21">
            <v>709.59999999999991</v>
          </cell>
        </row>
        <row r="22">
          <cell r="A22" t="str">
            <v>YoY Growth</v>
          </cell>
          <cell r="C22">
            <v>943.89999999999986</v>
          </cell>
          <cell r="D22">
            <v>1302.3</v>
          </cell>
          <cell r="E22">
            <v>1276.3</v>
          </cell>
          <cell r="F22">
            <v>2038.2000000000003</v>
          </cell>
          <cell r="G22">
            <v>-9.3759932196207152E-2</v>
          </cell>
          <cell r="H22">
            <v>-0.19035552484066653</v>
          </cell>
          <cell r="I22">
            <v>0.29953772623991237</v>
          </cell>
          <cell r="J22">
            <v>9.7291727995289845E-2</v>
          </cell>
          <cell r="K22">
            <v>0.13783025485153133</v>
          </cell>
          <cell r="L22">
            <v>0.48425644916540223</v>
          </cell>
          <cell r="M22">
            <v>0.10719884239720234</v>
          </cell>
          <cell r="N22">
            <v>-4.9094567404426637E-2</v>
          </cell>
          <cell r="O22">
            <v>0.31357238261584297</v>
          </cell>
          <cell r="P22">
            <v>0.14415335463258772</v>
          </cell>
          <cell r="Q22">
            <v>0.32253321716401651</v>
          </cell>
          <cell r="R22">
            <v>4.0955470917383829E-2</v>
          </cell>
          <cell r="S22">
            <v>0.52944857254595212</v>
          </cell>
          <cell r="T22">
            <v>0.37819725231765888</v>
          </cell>
          <cell r="U22">
            <v>0.10935891629266692</v>
          </cell>
          <cell r="V22">
            <v>0.14125033878399118</v>
          </cell>
          <cell r="W22">
            <v>0.3854454331594559</v>
          </cell>
          <cell r="X22">
            <v>0.19037199124726478</v>
          </cell>
          <cell r="Y22">
            <v>0.24351408529117013</v>
          </cell>
          <cell r="Z22">
            <v>0.46178507817138326</v>
          </cell>
          <cell r="AA22">
            <v>0.56694105053338761</v>
          </cell>
          <cell r="AB22">
            <v>0.59640522875817004</v>
          </cell>
          <cell r="AC22">
            <v>0.40604106972301834</v>
          </cell>
          <cell r="AD22">
            <v>0.42765081771905145</v>
          </cell>
          <cell r="AE22">
            <v>0.46200235571260295</v>
          </cell>
          <cell r="AF22">
            <v>0.34712981917434305</v>
          </cell>
          <cell r="AG22">
            <v>0.59690498429141536</v>
          </cell>
          <cell r="AH22">
            <v>0.4320636877441868</v>
          </cell>
          <cell r="AI22">
            <v>0.21547807031678001</v>
          </cell>
          <cell r="AJ22">
            <v>0.52327661258409175</v>
          </cell>
          <cell r="AK22">
            <v>0.26538343945657816</v>
          </cell>
          <cell r="AL22">
            <v>8.5316736900782786E-2</v>
          </cell>
          <cell r="AM22">
            <v>0.10499105189898583</v>
          </cell>
          <cell r="AN22">
            <v>8.1302671640705482E-2</v>
          </cell>
          <cell r="AO22">
            <v>0.28588837179985505</v>
          </cell>
          <cell r="AP22">
            <v>0.45785793603338565</v>
          </cell>
          <cell r="AQ22">
            <v>0.36944394457441065</v>
          </cell>
          <cell r="AR22">
            <v>0.30929202264143685</v>
          </cell>
          <cell r="AS22">
            <v>0.43752297700257348</v>
          </cell>
          <cell r="AT22">
            <v>0.36005691805474216</v>
          </cell>
          <cell r="AU22">
            <v>0.60175208059570751</v>
          </cell>
          <cell r="AV22">
            <v>0.38536857480494113</v>
          </cell>
          <cell r="AW22">
            <v>0.25894521482155053</v>
          </cell>
          <cell r="AX22">
            <v>0.27657767438425451</v>
          </cell>
          <cell r="AY22">
            <v>9.0401443885364419E-2</v>
          </cell>
          <cell r="AZ22">
            <v>7.371360149196815E-2</v>
          </cell>
          <cell r="BA22">
            <v>0.23465177587981434</v>
          </cell>
          <cell r="BB22">
            <v>0.13135768900716416</v>
          </cell>
          <cell r="BC22">
            <v>0.43590026533713844</v>
          </cell>
          <cell r="BD22">
            <v>2.0068391419985288E-2</v>
          </cell>
          <cell r="BE22">
            <v>-0.11132520429242609</v>
          </cell>
          <cell r="BF22">
            <v>6.8218329334861494E-2</v>
          </cell>
          <cell r="BG22">
            <v>-8.0580143498885537E-2</v>
          </cell>
          <cell r="BH22">
            <v>0.57698670691356591</v>
          </cell>
          <cell r="BI22">
            <v>8.8921528694915208E-2</v>
          </cell>
          <cell r="BJ22">
            <v>59352.799999999988</v>
          </cell>
          <cell r="BK22">
            <v>42635.100000000006</v>
          </cell>
          <cell r="BL22">
            <v>16717.69999999999</v>
          </cell>
          <cell r="BM22">
            <v>2.4513258608749977E-2</v>
          </cell>
          <cell r="BO22">
            <v>101881.5</v>
          </cell>
          <cell r="BP22">
            <v>34878.700000000004</v>
          </cell>
          <cell r="BQ22">
            <v>1.9210234326394042</v>
          </cell>
          <cell r="BR22">
            <v>0.36584079685276616</v>
          </cell>
          <cell r="BT22">
            <v>0.25894521482155053</v>
          </cell>
          <cell r="BU22">
            <v>27577.699999999997</v>
          </cell>
          <cell r="BV22">
            <v>26683.799999999996</v>
          </cell>
          <cell r="BW22">
            <v>20046.400000000001</v>
          </cell>
          <cell r="BX22">
            <v>0.33110184372256324</v>
          </cell>
          <cell r="CA22" t="str">
            <v>Margins</v>
          </cell>
          <cell r="CB22">
            <v>6.4182378374266186E-2</v>
          </cell>
          <cell r="CF22">
            <v>6.9853808213620056E-2</v>
          </cell>
          <cell r="CL22">
            <v>0.33110184372256324</v>
          </cell>
          <cell r="CQ22" t="str">
            <v>Growth</v>
          </cell>
          <cell r="CV22">
            <v>0.64755049918736929</v>
          </cell>
        </row>
        <row r="23">
          <cell r="A23" t="str">
            <v>GP Margin</v>
          </cell>
          <cell r="C23">
            <v>0.47562179234109753</v>
          </cell>
          <cell r="D23">
            <v>0.44625243450398938</v>
          </cell>
          <cell r="E23">
            <v>0.44473094931125728</v>
          </cell>
          <cell r="F23">
            <v>0.36607336191589784</v>
          </cell>
          <cell r="G23">
            <v>0.50085043655743278</v>
          </cell>
          <cell r="H23">
            <v>0.4285939098276812</v>
          </cell>
          <cell r="I23">
            <v>0.38746039166796531</v>
          </cell>
          <cell r="J23">
            <v>0.36663309575457081</v>
          </cell>
          <cell r="K23">
            <v>0.50467571644042231</v>
          </cell>
          <cell r="L23">
            <v>0.38311150383829462</v>
          </cell>
          <cell r="M23">
            <v>0.34956292884669604</v>
          </cell>
          <cell r="N23">
            <v>0.30659237104109482</v>
          </cell>
          <cell r="O23">
            <v>0.43025555217523576</v>
          </cell>
          <cell r="P23">
            <v>0.43175161101347398</v>
          </cell>
          <cell r="Q23">
            <v>0.31942326355192013</v>
          </cell>
          <cell r="R23">
            <v>0.36992186053401482</v>
          </cell>
          <cell r="S23">
            <v>0.39558684039738401</v>
          </cell>
          <cell r="T23">
            <v>0.37512368527137463</v>
          </cell>
          <cell r="U23">
            <v>0.34960426644926801</v>
          </cell>
          <cell r="V23">
            <v>0.42589154235226329</v>
          </cell>
          <cell r="W23">
            <v>0.36340449320429052</v>
          </cell>
          <cell r="X23">
            <v>0.40193801783205757</v>
          </cell>
          <cell r="Y23">
            <v>0.33796486612403742</v>
          </cell>
          <cell r="Z23">
            <v>0.3460265683354608</v>
          </cell>
          <cell r="AA23">
            <v>0.33008321806761742</v>
          </cell>
          <cell r="AB23">
            <v>0.34055354993983156</v>
          </cell>
          <cell r="AC23">
            <v>0.34639225913746841</v>
          </cell>
          <cell r="AD23">
            <v>0.34575992758603352</v>
          </cell>
          <cell r="AE23">
            <v>0.28842380640941795</v>
          </cell>
          <cell r="AF23">
            <v>0.32658138881079551</v>
          </cell>
          <cell r="AG23">
            <v>0.26683198544530151</v>
          </cell>
          <cell r="AH23">
            <v>0.27218791032436895</v>
          </cell>
          <cell r="AI23">
            <v>0.27012153741748407</v>
          </cell>
          <cell r="AJ23">
            <v>0.28585339862015741</v>
          </cell>
          <cell r="AK23">
            <v>0.23601847602121029</v>
          </cell>
          <cell r="AL23">
            <v>0.30655815853990659</v>
          </cell>
          <cell r="AM23">
            <v>0.28440855343632504</v>
          </cell>
          <cell r="AN23">
            <v>0.2598099058249041</v>
          </cell>
          <cell r="AO23">
            <v>0.23916466706658668</v>
          </cell>
          <cell r="AP23">
            <v>0.26214517777337115</v>
          </cell>
          <cell r="AQ23">
            <v>0.26543106407094347</v>
          </cell>
          <cell r="AR23">
            <v>0.27423712702722064</v>
          </cell>
          <cell r="AS23">
            <v>0.24522278329470626</v>
          </cell>
          <cell r="AT23">
            <v>0.28993104379225398</v>
          </cell>
          <cell r="AU23">
            <v>0.26362961496585169</v>
          </cell>
          <cell r="AV23">
            <v>0.26967476649780092</v>
          </cell>
          <cell r="AW23">
            <v>0.25051842137617303</v>
          </cell>
          <cell r="AX23">
            <v>0.24782953584278866</v>
          </cell>
          <cell r="AY23">
            <v>0.26324666198172869</v>
          </cell>
          <cell r="AZ23">
            <v>0.28195766219386825</v>
          </cell>
          <cell r="BA23">
            <v>0.23098614885015575</v>
          </cell>
          <cell r="BB23">
            <v>0.26683350936002803</v>
          </cell>
          <cell r="BC23">
            <v>0.22089217967158681</v>
          </cell>
          <cell r="BD23">
            <v>0.31309119482002784</v>
          </cell>
          <cell r="BE23">
            <v>0.26505641366784127</v>
          </cell>
          <cell r="BF23">
            <v>0.26570425700404515</v>
          </cell>
          <cell r="BG23">
            <v>0.25323022438646475</v>
          </cell>
          <cell r="BH23">
            <v>0.2454113056522694</v>
          </cell>
          <cell r="BI23">
            <v>0.25954744380686462</v>
          </cell>
          <cell r="BJ23">
            <v>0.9101947740262446</v>
          </cell>
          <cell r="BK23">
            <v>0.89884511270586864</v>
          </cell>
          <cell r="BL23">
            <v>0.94048054366353973</v>
          </cell>
          <cell r="BM23">
            <v>2.4472913683879272E-2</v>
          </cell>
          <cell r="BO23">
            <v>0.91003732813115479</v>
          </cell>
          <cell r="BP23">
            <v>0.9168278885886425</v>
          </cell>
          <cell r="BU23">
            <v>0.92098812434042654</v>
          </cell>
          <cell r="BV23">
            <v>0.91281591658570604</v>
          </cell>
          <cell r="BW23">
            <v>0.92310384365660825</v>
          </cell>
          <cell r="CA23" t="str">
            <v>Others</v>
          </cell>
          <cell r="CB23">
            <v>-69</v>
          </cell>
          <cell r="CE23">
            <v>0</v>
          </cell>
          <cell r="CF23">
            <v>-69</v>
          </cell>
          <cell r="CQ23" t="str">
            <v>Interest attributable to segments</v>
          </cell>
          <cell r="CR23">
            <v>-56</v>
          </cell>
          <cell r="CV23">
            <v>-56</v>
          </cell>
        </row>
        <row r="24">
          <cell r="A24" t="str">
            <v>Operating Profit</v>
          </cell>
          <cell r="C24">
            <v>69.300000000000068</v>
          </cell>
          <cell r="D24">
            <v>289.39999999999986</v>
          </cell>
          <cell r="E24">
            <v>197.39999999999986</v>
          </cell>
          <cell r="F24">
            <v>270.89999999999964</v>
          </cell>
          <cell r="G24">
            <v>26.500000000000114</v>
          </cell>
          <cell r="H24">
            <v>216.50000000000023</v>
          </cell>
          <cell r="I24">
            <v>266.5</v>
          </cell>
          <cell r="J24">
            <v>345.09999999999991</v>
          </cell>
          <cell r="K24">
            <v>21.200000000000045</v>
          </cell>
          <cell r="L24">
            <v>245.70000000000005</v>
          </cell>
          <cell r="M24">
            <v>291.39999999999986</v>
          </cell>
          <cell r="N24">
            <v>314.00000000000045</v>
          </cell>
          <cell r="O24">
            <v>36.299999999999955</v>
          </cell>
          <cell r="P24">
            <v>257.80000000000018</v>
          </cell>
          <cell r="Q24">
            <v>456.50000000000045</v>
          </cell>
          <cell r="R24">
            <v>486.5</v>
          </cell>
          <cell r="S24">
            <v>47.700000000000045</v>
          </cell>
          <cell r="T24">
            <v>260.90000000000009</v>
          </cell>
          <cell r="U24">
            <v>249.59999999999991</v>
          </cell>
          <cell r="V24">
            <v>597.29999999999973</v>
          </cell>
          <cell r="W24">
            <v>153</v>
          </cell>
          <cell r="X24">
            <v>550.5</v>
          </cell>
          <cell r="Y24">
            <v>298.50000000000045</v>
          </cell>
          <cell r="Z24">
            <v>537.40000000000055</v>
          </cell>
          <cell r="AA24">
            <v>165.09999999999945</v>
          </cell>
          <cell r="AB24">
            <v>545.69999999999982</v>
          </cell>
          <cell r="AC24">
            <v>580.60000000000036</v>
          </cell>
          <cell r="AD24">
            <v>693.09999999999945</v>
          </cell>
          <cell r="AE24">
            <v>368.5</v>
          </cell>
          <cell r="AF24">
            <v>796.5</v>
          </cell>
          <cell r="AG24">
            <v>502.19999999999982</v>
          </cell>
          <cell r="AH24">
            <v>674.50099999999929</v>
          </cell>
          <cell r="AI24">
            <v>561</v>
          </cell>
          <cell r="AJ24">
            <v>1262</v>
          </cell>
          <cell r="AK24">
            <v>721.19999999999891</v>
          </cell>
          <cell r="AL24">
            <v>615.49999999999091</v>
          </cell>
          <cell r="AM24">
            <v>493.70000000000073</v>
          </cell>
          <cell r="AN24">
            <v>1062.2999999999993</v>
          </cell>
          <cell r="AO24">
            <v>1095.5</v>
          </cell>
          <cell r="AP24">
            <v>1165.1999999999971</v>
          </cell>
          <cell r="AQ24">
            <v>1113.3000000000011</v>
          </cell>
          <cell r="AR24">
            <v>1735.6000000000004</v>
          </cell>
          <cell r="AS24">
            <v>1949.8999999999978</v>
          </cell>
          <cell r="AT24">
            <v>1530.8000000000011</v>
          </cell>
          <cell r="AU24">
            <v>1922</v>
          </cell>
          <cell r="AV24">
            <v>2089</v>
          </cell>
          <cell r="AW24">
            <v>2248.5999999999985</v>
          </cell>
          <cell r="AX24">
            <v>2075.0999999999985</v>
          </cell>
          <cell r="AY24">
            <v>2119.5999999999985</v>
          </cell>
          <cell r="AZ24">
            <v>2494.1000000000022</v>
          </cell>
          <cell r="BA24">
            <v>2827.5</v>
          </cell>
          <cell r="BB24">
            <v>2665.0999999999949</v>
          </cell>
          <cell r="BC24">
            <v>2449.3000000000029</v>
          </cell>
          <cell r="BD24">
            <v>2617.3000000000029</v>
          </cell>
          <cell r="BE24">
            <v>2451.9999999999964</v>
          </cell>
          <cell r="BF24">
            <v>2965.6000000000022</v>
          </cell>
          <cell r="BG24">
            <v>2593.7999999999956</v>
          </cell>
          <cell r="BH24">
            <v>3330.5999999999985</v>
          </cell>
          <cell r="BI24">
            <v>2758.0999999999985</v>
          </cell>
          <cell r="BJ24">
            <v>2701.0999999999985</v>
          </cell>
          <cell r="BK24">
            <v>6126.7000000000116</v>
          </cell>
          <cell r="BL24">
            <v>8338.4000000000087</v>
          </cell>
          <cell r="BM24">
            <v>10106.260000000009</v>
          </cell>
          <cell r="BN24">
            <v>10484.429999999998</v>
          </cell>
          <cell r="BP24">
            <v>0.3555657172720128</v>
          </cell>
          <cell r="BQ24">
            <v>2000.8372764910332</v>
          </cell>
          <cell r="BR24">
            <v>1457.3000000000193</v>
          </cell>
          <cell r="BS24">
            <v>3.7115823651188373E-2</v>
          </cell>
          <cell r="BT24">
            <v>2251.6</v>
          </cell>
          <cell r="BV24">
            <v>3959.7</v>
          </cell>
          <cell r="BW24">
            <v>3815.4999999999927</v>
          </cell>
          <cell r="BX24">
            <v>2650.2999999999993</v>
          </cell>
          <cell r="BY24">
            <v>1087.5</v>
          </cell>
          <cell r="BZ24">
            <v>5856.1000000000204</v>
          </cell>
          <cell r="CA24">
            <v>4798.0999999999913</v>
          </cell>
          <cell r="CB24">
            <v>1058.0000000000182</v>
          </cell>
          <cell r="CC24">
            <v>-0.30885811340474434</v>
          </cell>
          <cell r="CE24">
            <v>10145.100000000006</v>
          </cell>
          <cell r="CF24">
            <v>3164.0999999999913</v>
          </cell>
          <cell r="CG24">
            <v>2.2063145918270703</v>
          </cell>
          <cell r="CK24">
            <v>2365.9000000000051</v>
          </cell>
          <cell r="CL24">
            <v>2548.6000000000058</v>
          </cell>
          <cell r="CM24">
            <v>1669.8999999999978</v>
          </cell>
          <cell r="CN24">
            <v>0.52619917360321522</v>
          </cell>
          <cell r="CQ24" t="str">
            <v>Unallocable Expenditure</v>
          </cell>
          <cell r="CR24">
            <v>-57.4</v>
          </cell>
          <cell r="CU24">
            <v>0</v>
          </cell>
          <cell r="CV24">
            <v>-57.4</v>
          </cell>
        </row>
        <row r="25">
          <cell r="A25" t="str">
            <v>as % of sales</v>
          </cell>
          <cell r="C25">
            <v>6.839715752072649E-2</v>
          </cell>
          <cell r="D25">
            <v>0.18181818181818174</v>
          </cell>
          <cell r="E25">
            <v>0.13394856483680526</v>
          </cell>
          <cell r="F25">
            <v>0.11731843575418979</v>
          </cell>
          <cell r="G25">
            <v>3.0048758362626275E-2</v>
          </cell>
          <cell r="H25">
            <v>0.17035171925407208</v>
          </cell>
          <cell r="I25">
            <v>0.13843436704586773</v>
          </cell>
          <cell r="J25">
            <v>0.13367678958785245</v>
          </cell>
          <cell r="K25">
            <v>2.1317244846656657E-2</v>
          </cell>
          <cell r="L25">
            <v>0.13569337825150496</v>
          </cell>
          <cell r="M25">
            <v>0.13694896136854962</v>
          </cell>
          <cell r="N25">
            <v>0.12865161633957489</v>
          </cell>
          <cell r="O25">
            <v>2.7608761788865194E-2</v>
          </cell>
          <cell r="P25">
            <v>0.12585432532708463</v>
          </cell>
          <cell r="Q25">
            <v>0.1582212671565231</v>
          </cell>
          <cell r="R25">
            <v>0.18016516683331479</v>
          </cell>
          <cell r="S25">
            <v>2.3813089710948053E-2</v>
          </cell>
          <cell r="T25">
            <v>9.561329570857921E-2</v>
          </cell>
          <cell r="U25">
            <v>8.4785488637521625E-2</v>
          </cell>
          <cell r="V25">
            <v>0.19120942441897681</v>
          </cell>
          <cell r="W25">
            <v>5.3457251668355403E-2</v>
          </cell>
          <cell r="X25">
            <v>0.15782231014019094</v>
          </cell>
          <cell r="Y25">
            <v>8.1805475622790558E-2</v>
          </cell>
          <cell r="Z25">
            <v>0.12702689925778862</v>
          </cell>
          <cell r="AA25">
            <v>3.7436792816489303E-2</v>
          </cell>
          <cell r="AB25">
            <v>0.10423471434301755</v>
          </cell>
          <cell r="AC25">
            <v>0.10972521449899843</v>
          </cell>
          <cell r="AD25">
            <v>0.11618083376636429</v>
          </cell>
          <cell r="AE25">
            <v>5.6048184708047517E-2</v>
          </cell>
          <cell r="AF25">
            <v>0.11196232780432949</v>
          </cell>
          <cell r="AG25">
            <v>6.2580219068150367E-2</v>
          </cell>
          <cell r="AH25">
            <v>8.2004206584642247E-2</v>
          </cell>
          <cell r="AI25">
            <v>6.9220803257449559E-2</v>
          </cell>
          <cell r="AJ25">
            <v>0.11593617079915115</v>
          </cell>
          <cell r="AK25">
            <v>7.0427624190697438E-2</v>
          </cell>
          <cell r="AL25">
            <v>6.9860619268136664E-2</v>
          </cell>
          <cell r="AM25">
            <v>5.5916730847641996E-2</v>
          </cell>
          <cell r="AN25">
            <v>9.2631670735960875E-2</v>
          </cell>
          <cell r="AO25">
            <v>8.2146070785842837E-2</v>
          </cell>
          <cell r="AP25">
            <v>8.8863806226262387E-2</v>
          </cell>
          <cell r="AQ25">
            <v>8.8862814587773356E-2</v>
          </cell>
          <cell r="AR25">
            <v>0.11299699863929635</v>
          </cell>
          <cell r="AS25">
            <v>9.9760051980210582E-2</v>
          </cell>
          <cell r="AT25">
            <v>8.6099643407539117E-2</v>
          </cell>
          <cell r="AU25">
            <v>9.5120261308522219E-2</v>
          </cell>
          <cell r="AV25">
            <v>9.9649865956858152E-2</v>
          </cell>
          <cell r="AW25">
            <v>9.2151960985205464E-2</v>
          </cell>
          <cell r="AX25">
            <v>9.0942557751219399E-2</v>
          </cell>
          <cell r="AY25">
            <v>9.6098655725069648E-2</v>
          </cell>
          <cell r="AZ25">
            <v>0.1095835640031987</v>
          </cell>
          <cell r="BA25">
            <v>9.3694081781430183E-2</v>
          </cell>
          <cell r="BB25">
            <v>0.10198450965085469</v>
          </cell>
          <cell r="BC25">
            <v>7.8814674659793443E-2</v>
          </cell>
          <cell r="BD25">
            <v>0.11238015088214974</v>
          </cell>
          <cell r="BE25">
            <v>9.1637173598627553E-2</v>
          </cell>
          <cell r="BF25">
            <v>0.10578658619238214</v>
          </cell>
          <cell r="BG25">
            <v>8.9706167169299578E-2</v>
          </cell>
          <cell r="BH25">
            <v>9.269510474329748E-2</v>
          </cell>
          <cell r="BI25">
            <v>9.4374356289627703E-2</v>
          </cell>
          <cell r="BJ25">
            <v>0.10820891037941818</v>
          </cell>
          <cell r="BK25">
            <v>9.394416128458502E-2</v>
          </cell>
          <cell r="BL25">
            <v>9.4333475124670885E-2</v>
          </cell>
          <cell r="BM25">
            <v>9.9936606262314098E-2</v>
          </cell>
          <cell r="BN25">
            <v>9.6048259907584546E-2</v>
          </cell>
          <cell r="BQ25">
            <v>0.09</v>
          </cell>
          <cell r="BR25">
            <v>8.1985935302392038E-2</v>
          </cell>
          <cell r="BT25">
            <v>9.2263563350270389E-2</v>
          </cell>
          <cell r="BV25">
            <v>8.4660349442824218E-2</v>
          </cell>
          <cell r="BW25">
            <v>8.1625100012407803E-2</v>
          </cell>
          <cell r="BX25">
            <v>7.8802925784966671E-2</v>
          </cell>
          <cell r="BY25">
            <v>8.1558422078896062E-2</v>
          </cell>
          <cell r="BZ25">
            <v>8.9805225973755412E-2</v>
          </cell>
          <cell r="CA25">
            <v>0.10115488729413136</v>
          </cell>
          <cell r="CB25">
            <v>5.9519456336460323E-2</v>
          </cell>
          <cell r="CC25">
            <v>-0.30871425268587538</v>
          </cell>
          <cell r="CE25">
            <v>9.0615635397360644E-2</v>
          </cell>
          <cell r="CF25">
            <v>8.3172111411357511E-2</v>
          </cell>
          <cell r="CK25">
            <v>7.9011875659573502E-2</v>
          </cell>
          <cell r="CL25">
            <v>8.7184083414293928E-2</v>
          </cell>
          <cell r="CM25">
            <v>7.6896156343391739E-2</v>
          </cell>
          <cell r="CQ25" t="str">
            <v>Profit before taxes</v>
          </cell>
          <cell r="CR25">
            <v>468.4</v>
          </cell>
          <cell r="CU25">
            <v>127.80000000000001</v>
          </cell>
          <cell r="CV25">
            <v>596.19999999999993</v>
          </cell>
        </row>
        <row r="26">
          <cell r="A26" t="str">
            <v>QoQ Growth</v>
          </cell>
          <cell r="D26">
            <v>3.17604617604617</v>
          </cell>
          <cell r="E26">
            <v>-0.31789910158949564</v>
          </cell>
          <cell r="F26">
            <v>0.37234042553191404</v>
          </cell>
          <cell r="G26">
            <v>-0.90217792543373887</v>
          </cell>
          <cell r="H26">
            <v>7.1698113207546896</v>
          </cell>
          <cell r="I26">
            <v>0.23094688221708881</v>
          </cell>
          <cell r="J26">
            <v>0.29493433395872382</v>
          </cell>
          <cell r="K26">
            <v>-0.93856853086061998</v>
          </cell>
          <cell r="L26">
            <v>10.589622641509411</v>
          </cell>
          <cell r="M26">
            <v>0.18599918599918519</v>
          </cell>
          <cell r="N26">
            <v>7.7556623198354879E-2</v>
          </cell>
          <cell r="O26">
            <v>-0.88439490445859903</v>
          </cell>
          <cell r="P26">
            <v>6.1019283746556612</v>
          </cell>
          <cell r="Q26">
            <v>0.77075252133436822</v>
          </cell>
          <cell r="R26">
            <v>6.5717415115004396E-2</v>
          </cell>
          <cell r="S26">
            <v>-0.9019527235354573</v>
          </cell>
          <cell r="T26">
            <v>4.4696016771488436</v>
          </cell>
          <cell r="U26">
            <v>-4.3311613645075409E-2</v>
          </cell>
          <cell r="V26">
            <v>1.3930288461538458</v>
          </cell>
          <cell r="W26">
            <v>-0.74384731290808626</v>
          </cell>
          <cell r="X26">
            <v>2.5980392156862746</v>
          </cell>
          <cell r="Y26">
            <v>-0.45776566757493109</v>
          </cell>
          <cell r="Z26">
            <v>0.80033500837520855</v>
          </cell>
          <cell r="AA26">
            <v>-0.69278005210271809</v>
          </cell>
          <cell r="AB26">
            <v>2.3052695336160003</v>
          </cell>
          <cell r="AC26">
            <v>6.3954553784131507E-2</v>
          </cell>
          <cell r="AD26">
            <v>0.19376507061660186</v>
          </cell>
          <cell r="AE26">
            <v>-0.46833068821237878</v>
          </cell>
          <cell r="AF26">
            <v>1.1614654002713705</v>
          </cell>
          <cell r="AG26">
            <v>-0.36949152542372909</v>
          </cell>
          <cell r="AH26">
            <v>0.34309239346873666</v>
          </cell>
          <cell r="AI26">
            <v>-0.16827402776274525</v>
          </cell>
          <cell r="AJ26">
            <v>1.249554367201426</v>
          </cell>
          <cell r="AK26">
            <v>-0.42852614896988994</v>
          </cell>
          <cell r="AL26">
            <v>-0.14656128674432634</v>
          </cell>
          <cell r="AM26">
            <v>-0.19788789601948331</v>
          </cell>
          <cell r="AN26">
            <v>1.1517115657281702</v>
          </cell>
          <cell r="AO26">
            <v>3.1252941730208761E-2</v>
          </cell>
          <cell r="AP26">
            <v>6.3623916020079552E-2</v>
          </cell>
          <cell r="AQ26">
            <v>-4.4541709577751609E-2</v>
          </cell>
          <cell r="AR26">
            <v>0.5589688314021366</v>
          </cell>
          <cell r="AS26">
            <v>0.12347315049550445</v>
          </cell>
          <cell r="AT26">
            <v>-0.21493409918457218</v>
          </cell>
          <cell r="AU26">
            <v>0.25555265220799495</v>
          </cell>
          <cell r="AV26">
            <v>8.6888657648283019E-2</v>
          </cell>
          <cell r="AW26">
            <v>7.6400191479175872E-2</v>
          </cell>
          <cell r="AX26">
            <v>-7.7159121230988226E-2</v>
          </cell>
          <cell r="AY26">
            <v>2.1444749650619155E-2</v>
          </cell>
          <cell r="AZ26">
            <v>0.17668428005284209</v>
          </cell>
          <cell r="BA26">
            <v>0.13367547411891967</v>
          </cell>
          <cell r="BB26">
            <v>-5.7435897435899275E-2</v>
          </cell>
          <cell r="BC26">
            <v>-8.0972571385686254E-2</v>
          </cell>
          <cell r="BD26">
            <v>6.8591026007430722E-2</v>
          </cell>
          <cell r="BE26">
            <v>-6.315668819012199E-2</v>
          </cell>
          <cell r="BF26">
            <v>0.20946166394780041</v>
          </cell>
          <cell r="BG26">
            <v>-0.12537091988130777</v>
          </cell>
          <cell r="BH26">
            <v>0.28406199398565968</v>
          </cell>
          <cell r="BI26">
            <v>-0.17189095057947523</v>
          </cell>
          <cell r="BJ26">
            <v>-2.0666400783147854E-2</v>
          </cell>
          <cell r="BQ26">
            <v>-6.011026094934524E-2</v>
          </cell>
          <cell r="BR26">
            <v>-0.25262833991485667</v>
          </cell>
          <cell r="BT26">
            <v>7.7836285303972463E-2</v>
          </cell>
          <cell r="CA26" t="str">
            <v>Interest attributable to segments</v>
          </cell>
          <cell r="CB26">
            <v>-56</v>
          </cell>
          <cell r="CF26">
            <v>-56</v>
          </cell>
        </row>
        <row r="27">
          <cell r="A27" t="str">
            <v>YoY Growth</v>
          </cell>
          <cell r="C27">
            <v>69.300000000000068</v>
          </cell>
          <cell r="D27">
            <v>289.39999999999986</v>
          </cell>
          <cell r="E27">
            <v>197.39999999999986</v>
          </cell>
          <cell r="F27">
            <v>270.89999999999964</v>
          </cell>
          <cell r="G27">
            <v>-0.61760461760461638</v>
          </cell>
          <cell r="H27">
            <v>-0.25190048375950125</v>
          </cell>
          <cell r="I27">
            <v>0.35005065856129769</v>
          </cell>
          <cell r="J27">
            <v>0.27390180878553116</v>
          </cell>
          <cell r="K27">
            <v>-0.20000000000000173</v>
          </cell>
          <cell r="L27">
            <v>0.13487297921477959</v>
          </cell>
          <cell r="M27">
            <v>9.3433395872419833E-2</v>
          </cell>
          <cell r="N27">
            <v>-9.011880614314538E-2</v>
          </cell>
          <cell r="O27">
            <v>0.71226415094339046</v>
          </cell>
          <cell r="P27">
            <v>4.9247049247049812E-2</v>
          </cell>
          <cell r="Q27">
            <v>0.56657515442690687</v>
          </cell>
          <cell r="R27">
            <v>0.54936305732483848</v>
          </cell>
          <cell r="S27">
            <v>0.31404958677686245</v>
          </cell>
          <cell r="T27">
            <v>1.2024825446081966E-2</v>
          </cell>
          <cell r="U27">
            <v>-0.45323110624315521</v>
          </cell>
          <cell r="V27">
            <v>0.22774922918807761</v>
          </cell>
          <cell r="W27">
            <v>2.2075471698113178</v>
          </cell>
          <cell r="X27">
            <v>1.1100038328861626</v>
          </cell>
          <cell r="Y27">
            <v>0.1959134615384639</v>
          </cell>
          <cell r="Z27">
            <v>-0.10028461409676748</v>
          </cell>
          <cell r="AA27">
            <v>7.9084967320257826E-2</v>
          </cell>
          <cell r="AB27">
            <v>-8.7193460490466723E-3</v>
          </cell>
          <cell r="AC27">
            <v>0.94505862646565997</v>
          </cell>
          <cell r="AD27">
            <v>0.28972832154819272</v>
          </cell>
          <cell r="AE27">
            <v>1.2319806178073969</v>
          </cell>
          <cell r="AF27">
            <v>0.45959318306762009</v>
          </cell>
          <cell r="AG27">
            <v>-0.13503272476748274</v>
          </cell>
          <cell r="AH27">
            <v>-2.6834511614485912E-2</v>
          </cell>
          <cell r="AI27">
            <v>0.52238805970149249</v>
          </cell>
          <cell r="AJ27">
            <v>0.58443188951663538</v>
          </cell>
          <cell r="AK27">
            <v>0.43608124253285374</v>
          </cell>
          <cell r="AL27">
            <v>-8.7473554524023611E-2</v>
          </cell>
          <cell r="AM27">
            <v>-0.11996434937611278</v>
          </cell>
          <cell r="AN27">
            <v>-0.15824088748019072</v>
          </cell>
          <cell r="AO27">
            <v>0.5189961175818103</v>
          </cell>
          <cell r="AP27">
            <v>0.89309504467914591</v>
          </cell>
          <cell r="AQ27">
            <v>1.2550131658902157</v>
          </cell>
          <cell r="AR27">
            <v>0.63381342370328686</v>
          </cell>
          <cell r="AS27">
            <v>0.77991784573254019</v>
          </cell>
          <cell r="AT27">
            <v>0.31376587710264747</v>
          </cell>
          <cell r="AU27">
            <v>0.72639899398185404</v>
          </cell>
          <cell r="AV27">
            <v>0.20361834524083866</v>
          </cell>
          <cell r="AW27">
            <v>0.15318734294066427</v>
          </cell>
          <cell r="AX27">
            <v>0.3555657172720128</v>
          </cell>
          <cell r="AY27">
            <v>0.10280957336108143</v>
          </cell>
          <cell r="AZ27">
            <v>0.19392053614169558</v>
          </cell>
          <cell r="BA27">
            <v>0.25744907942719997</v>
          </cell>
          <cell r="BB27">
            <v>0.2843236470531525</v>
          </cell>
          <cell r="BC27">
            <v>0.15554821664465202</v>
          </cell>
          <cell r="BD27">
            <v>4.9396575919169461E-2</v>
          </cell>
          <cell r="BE27">
            <v>-0.13280282935455479</v>
          </cell>
          <cell r="BF27">
            <v>0.11275374282391204</v>
          </cell>
          <cell r="BG27">
            <v>5.8996447964721588E-2</v>
          </cell>
          <cell r="BH27">
            <v>0.2725327627707923</v>
          </cell>
          <cell r="BI27">
            <v>0.1248368678629701</v>
          </cell>
          <cell r="BJ27">
            <v>5856.1000000000204</v>
          </cell>
          <cell r="BK27">
            <v>4798.0999999999913</v>
          </cell>
          <cell r="BL27">
            <v>1058.0000000000182</v>
          </cell>
          <cell r="BM27">
            <v>-0.27399986275989552</v>
          </cell>
          <cell r="BO27">
            <v>10071.60000000002</v>
          </cell>
          <cell r="BP27">
            <v>3164.0999999999913</v>
          </cell>
          <cell r="BQ27">
            <v>0.37297555513003955</v>
          </cell>
          <cell r="BR27">
            <v>0.25068657741162292</v>
          </cell>
          <cell r="BT27">
            <v>0.15472588337863535</v>
          </cell>
          <cell r="BU27">
            <v>2365.9000000000051</v>
          </cell>
          <cell r="BV27">
            <v>2548.6000000000058</v>
          </cell>
          <cell r="BW27">
            <v>1669.8999999999978</v>
          </cell>
          <cell r="BX27">
            <v>0.52619917360321522</v>
          </cell>
          <cell r="CA27" t="str">
            <v>Unallocable Expenditure</v>
          </cell>
          <cell r="CB27">
            <v>-57.4</v>
          </cell>
          <cell r="CE27">
            <v>0</v>
          </cell>
          <cell r="CF27">
            <v>-57.4</v>
          </cell>
          <cell r="CL27">
            <v>0.52619917360321522</v>
          </cell>
        </row>
        <row r="28">
          <cell r="A28" t="str">
            <v>Other Income</v>
          </cell>
          <cell r="C28">
            <v>99.4</v>
          </cell>
          <cell r="D28">
            <v>3.3</v>
          </cell>
          <cell r="E28">
            <v>3.3</v>
          </cell>
          <cell r="F28">
            <v>10.4</v>
          </cell>
          <cell r="G28">
            <v>5.3</v>
          </cell>
          <cell r="H28">
            <v>8.6999999999999993</v>
          </cell>
          <cell r="I28">
            <v>2.9</v>
          </cell>
          <cell r="J28">
            <v>5.5</v>
          </cell>
          <cell r="K28">
            <v>2.5</v>
          </cell>
          <cell r="L28">
            <v>4.8</v>
          </cell>
          <cell r="M28">
            <v>6.1</v>
          </cell>
          <cell r="N28">
            <v>90.6</v>
          </cell>
          <cell r="O28">
            <v>5.6</v>
          </cell>
          <cell r="P28">
            <v>5</v>
          </cell>
          <cell r="Q28">
            <v>3.7</v>
          </cell>
          <cell r="R28">
            <v>6.6</v>
          </cell>
          <cell r="S28">
            <v>5.3</v>
          </cell>
          <cell r="T28">
            <v>7.4</v>
          </cell>
          <cell r="U28">
            <v>6.1</v>
          </cell>
          <cell r="V28">
            <v>8.5</v>
          </cell>
          <cell r="W28">
            <v>4.9000000000000004</v>
          </cell>
          <cell r="X28">
            <v>5.9</v>
          </cell>
          <cell r="Y28">
            <v>3.8</v>
          </cell>
          <cell r="Z28">
            <v>9.6999999999999993</v>
          </cell>
          <cell r="AA28">
            <v>14.1</v>
          </cell>
          <cell r="AB28">
            <v>5.3</v>
          </cell>
          <cell r="AC28">
            <v>8.6999999999999993</v>
          </cell>
          <cell r="AD28">
            <v>4.0999999999999996</v>
          </cell>
          <cell r="AE28">
            <v>5.3</v>
          </cell>
          <cell r="AF28">
            <v>4.0999999999999996</v>
          </cell>
          <cell r="AG28">
            <v>3.1</v>
          </cell>
          <cell r="AH28">
            <v>3.8</v>
          </cell>
          <cell r="AI28">
            <v>8.4</v>
          </cell>
          <cell r="AJ28">
            <v>13.899999999999999</v>
          </cell>
          <cell r="AK28">
            <v>9.9</v>
          </cell>
          <cell r="AL28">
            <v>16.700000000000003</v>
          </cell>
          <cell r="AM28">
            <v>8.8000000000000007</v>
          </cell>
          <cell r="AN28">
            <v>31.7</v>
          </cell>
          <cell r="AO28">
            <v>30.400000000000002</v>
          </cell>
          <cell r="AP28">
            <v>47.699999999999989</v>
          </cell>
          <cell r="AQ28">
            <v>80.2</v>
          </cell>
          <cell r="AR28">
            <v>81.5</v>
          </cell>
          <cell r="AS28">
            <v>154.79999999999998</v>
          </cell>
          <cell r="AT28">
            <v>239.9</v>
          </cell>
          <cell r="AU28">
            <v>232.3</v>
          </cell>
          <cell r="AV28">
            <v>205.1</v>
          </cell>
          <cell r="AW28">
            <v>247.4</v>
          </cell>
          <cell r="AX28">
            <v>251.9</v>
          </cell>
          <cell r="AY28">
            <v>252.1</v>
          </cell>
          <cell r="AZ28">
            <v>238.2</v>
          </cell>
          <cell r="BA28">
            <v>222</v>
          </cell>
          <cell r="BB28">
            <v>295.10000000000002</v>
          </cell>
          <cell r="BC28">
            <v>382.4</v>
          </cell>
          <cell r="BD28">
            <v>303.8</v>
          </cell>
          <cell r="BE28">
            <v>260.7</v>
          </cell>
          <cell r="BF28">
            <v>255</v>
          </cell>
          <cell r="BG28">
            <v>254</v>
          </cell>
          <cell r="BH28">
            <v>178</v>
          </cell>
          <cell r="BI28">
            <v>115.2</v>
          </cell>
          <cell r="BJ28">
            <v>8.9805225973755412E-2</v>
          </cell>
          <cell r="BK28">
            <v>553.29999999999995</v>
          </cell>
          <cell r="BL28">
            <v>932.1</v>
          </cell>
          <cell r="BM28">
            <v>1007.7089999999999</v>
          </cell>
          <cell r="BN28">
            <v>1201.857</v>
          </cell>
          <cell r="BO28">
            <v>8.996267186884524E-2</v>
          </cell>
          <cell r="BP28">
            <v>941.14</v>
          </cell>
          <cell r="BQ28">
            <v>239.87504999999985</v>
          </cell>
          <cell r="BR28">
            <v>244.3</v>
          </cell>
          <cell r="BT28">
            <v>244.4</v>
          </cell>
          <cell r="BU28">
            <v>7.9011875659573502E-2</v>
          </cell>
          <cell r="BV28">
            <v>127.3</v>
          </cell>
          <cell r="BW28">
            <v>118.6</v>
          </cell>
          <cell r="BX28">
            <v>70.900000000000006</v>
          </cell>
          <cell r="BY28">
            <v>30.400000000000002</v>
          </cell>
          <cell r="BZ28">
            <v>560.79999999999995</v>
          </cell>
          <cell r="CA28">
            <v>317.2</v>
          </cell>
          <cell r="CB28">
            <v>243.59999999999997</v>
          </cell>
          <cell r="CC28">
            <v>1.542309295539801E-2</v>
          </cell>
          <cell r="CE28">
            <v>675</v>
          </cell>
          <cell r="CF28">
            <v>43.6</v>
          </cell>
          <cell r="CG28">
            <v>14.481651376146788</v>
          </cell>
          <cell r="CK28">
            <v>11.5</v>
          </cell>
          <cell r="CL28">
            <v>26.9</v>
          </cell>
          <cell r="CM28">
            <v>9.8000000000000007</v>
          </cell>
          <cell r="CQ28" t="str">
            <v>MS Expectations Table</v>
          </cell>
        </row>
        <row r="29">
          <cell r="A29" t="str">
            <v>as % of sales</v>
          </cell>
          <cell r="C29">
            <v>9.8105013817607598E-2</v>
          </cell>
          <cell r="D29">
            <v>2.0732550103662751E-3</v>
          </cell>
          <cell r="E29">
            <v>2.2392617221958337E-3</v>
          </cell>
          <cell r="F29">
            <v>4.5039192759083633E-3</v>
          </cell>
          <cell r="G29">
            <v>6.0097516725252289E-3</v>
          </cell>
          <cell r="H29">
            <v>6.8455425289165152E-3</v>
          </cell>
          <cell r="I29">
            <v>1.506415251155784E-3</v>
          </cell>
          <cell r="J29">
            <v>2.1304617291602107E-3</v>
          </cell>
          <cell r="K29">
            <v>2.5138260432378081E-3</v>
          </cell>
          <cell r="L29">
            <v>2.650908488429889E-3</v>
          </cell>
          <cell r="M29">
            <v>2.866810790487828E-3</v>
          </cell>
          <cell r="N29">
            <v>3.7120498217724417E-2</v>
          </cell>
          <cell r="O29">
            <v>4.2592029205962886E-3</v>
          </cell>
          <cell r="P29">
            <v>2.440929505955868E-3</v>
          </cell>
          <cell r="Q29">
            <v>1.2824067655621794E-3</v>
          </cell>
          <cell r="R29">
            <v>2.4441728696811462E-3</v>
          </cell>
          <cell r="S29">
            <v>2.6458988567720034E-3</v>
          </cell>
          <cell r="T29">
            <v>2.7119140982885628E-3</v>
          </cell>
          <cell r="U29">
            <v>2.072081252759944E-3</v>
          </cell>
          <cell r="V29">
            <v>2.7210448812343942E-3</v>
          </cell>
          <cell r="W29">
            <v>1.7120296285943889E-3</v>
          </cell>
          <cell r="X29">
            <v>1.6914652676242082E-3</v>
          </cell>
          <cell r="Y29">
            <v>1.0414097399216202E-3</v>
          </cell>
          <cell r="Z29">
            <v>2.2928189854866917E-3</v>
          </cell>
          <cell r="AA29">
            <v>3.1972064125530037E-3</v>
          </cell>
          <cell r="AB29">
            <v>1.0123584130804348E-3</v>
          </cell>
          <cell r="AC29">
            <v>1.6441773443701096E-3</v>
          </cell>
          <cell r="AD29">
            <v>6.8726218214124068E-4</v>
          </cell>
          <cell r="AE29">
            <v>8.0612043135047987E-4</v>
          </cell>
          <cell r="AF29">
            <v>5.7632836660106827E-4</v>
          </cell>
          <cell r="AG29">
            <v>3.8629764856882952E-4</v>
          </cell>
          <cell r="AH29">
            <v>4.6199484511014936E-4</v>
          </cell>
          <cell r="AI29">
            <v>1.0364612252452342E-3</v>
          </cell>
          <cell r="AJ29">
            <v>1.2769514850302702E-3</v>
          </cell>
          <cell r="AK29">
            <v>9.6676855170258695E-4</v>
          </cell>
          <cell r="AL29">
            <v>1.895487151548172E-3</v>
          </cell>
          <cell r="AM29">
            <v>9.9669279209894436E-4</v>
          </cell>
          <cell r="AN29">
            <v>2.76421346355075E-3</v>
          </cell>
          <cell r="AO29">
            <v>2.2795440911817636E-3</v>
          </cell>
          <cell r="AP29">
            <v>3.6378334680679074E-3</v>
          </cell>
          <cell r="AQ29">
            <v>6.4015069881787632E-3</v>
          </cell>
          <cell r="AR29">
            <v>5.3060932179664969E-3</v>
          </cell>
          <cell r="AS29">
            <v>7.9198195017880987E-3</v>
          </cell>
          <cell r="AT29">
            <v>1.3493143750632755E-2</v>
          </cell>
          <cell r="AU29">
            <v>1.1496585172720975E-2</v>
          </cell>
          <cell r="AV29">
            <v>9.7837182899720467E-3</v>
          </cell>
          <cell r="AW29">
            <v>1.0138928732429E-2</v>
          </cell>
          <cell r="AX29">
            <v>1.1039675339758172E-2</v>
          </cell>
          <cell r="AY29">
            <v>1.1429737265658648E-2</v>
          </cell>
          <cell r="AZ29">
            <v>1.0465821316531778E-2</v>
          </cell>
          <cell r="BA29">
            <v>7.3563523096295312E-3</v>
          </cell>
          <cell r="BB29">
            <v>1.1292495140132558E-2</v>
          </cell>
          <cell r="BC29">
            <v>1.2305038823298482E-2</v>
          </cell>
          <cell r="BD29">
            <v>1.3044393014937934E-2</v>
          </cell>
          <cell r="BE29">
            <v>9.7429898683369653E-3</v>
          </cell>
          <cell r="BF29">
            <v>9.0961624895661668E-3</v>
          </cell>
          <cell r="BG29">
            <v>8.7845502586946303E-3</v>
          </cell>
          <cell r="BH29">
            <v>4.9539808575953161E-3</v>
          </cell>
          <cell r="BI29">
            <v>3.9418171366393962E-3</v>
          </cell>
          <cell r="BJ29">
            <v>6.3536830129116775E-3</v>
          </cell>
          <cell r="BK29">
            <v>8.4840622910801553E-3</v>
          </cell>
          <cell r="BL29">
            <v>1.0544976513924212E-2</v>
          </cell>
          <cell r="BM29">
            <v>9.9648156251660042E-3</v>
          </cell>
          <cell r="BN29">
            <v>1.1010257449165081E-2</v>
          </cell>
          <cell r="BQ29">
            <v>1.0789860201855718E-2</v>
          </cell>
          <cell r="BR29">
            <v>1.3744022503516164E-2</v>
          </cell>
          <cell r="BT29">
            <v>1.0014751680052451E-2</v>
          </cell>
          <cell r="BV29">
            <v>2.7217371225273456E-3</v>
          </cell>
          <cell r="BW29">
            <v>2.537213172971192E-3</v>
          </cell>
          <cell r="BX29">
            <v>2.1081113225499526E-3</v>
          </cell>
          <cell r="BY29">
            <v>2.2798860056997151E-3</v>
          </cell>
          <cell r="BZ29">
            <v>8.600053060241775E-3</v>
          </cell>
          <cell r="CA29">
            <v>6.6872991912837422E-3</v>
          </cell>
          <cell r="CB29">
            <v>1.370410166688231E-2</v>
          </cell>
          <cell r="CC29">
            <v>1.5634452589276204E-2</v>
          </cell>
          <cell r="CE29">
            <v>6.0290735323671922E-3</v>
          </cell>
          <cell r="CF29">
            <v>1.1460775757830657E-3</v>
          </cell>
          <cell r="CK29">
            <v>3.8405535740525519E-4</v>
          </cell>
          <cell r="CL29">
            <v>9.2021181976163421E-4</v>
          </cell>
          <cell r="CM29">
            <v>4.5127392787905861E-4</v>
          </cell>
        </row>
        <row r="30">
          <cell r="A30" t="str">
            <v>Op Profit</v>
          </cell>
          <cell r="C30">
            <v>168.70000000000007</v>
          </cell>
          <cell r="D30">
            <v>292.69999999999987</v>
          </cell>
          <cell r="E30">
            <v>200.69999999999987</v>
          </cell>
          <cell r="F30">
            <v>281.29999999999961</v>
          </cell>
          <cell r="G30">
            <v>31.800000000000114</v>
          </cell>
          <cell r="H30">
            <v>225.20000000000022</v>
          </cell>
          <cell r="I30">
            <v>269.39999999999998</v>
          </cell>
          <cell r="J30">
            <v>350.59999999999991</v>
          </cell>
          <cell r="K30">
            <v>23.700000000000045</v>
          </cell>
          <cell r="L30">
            <v>250.50000000000006</v>
          </cell>
          <cell r="M30">
            <v>297.49999999999989</v>
          </cell>
          <cell r="N30">
            <v>404.60000000000048</v>
          </cell>
          <cell r="O30">
            <v>41.899999999999956</v>
          </cell>
          <cell r="P30">
            <v>262.80000000000018</v>
          </cell>
          <cell r="Q30">
            <v>460.20000000000044</v>
          </cell>
          <cell r="R30">
            <v>493.1</v>
          </cell>
          <cell r="S30">
            <v>47.700000000000045</v>
          </cell>
          <cell r="T30">
            <v>260.90000000000009</v>
          </cell>
          <cell r="U30">
            <v>249.59999999999991</v>
          </cell>
          <cell r="V30">
            <v>597.29999999999973</v>
          </cell>
          <cell r="W30">
            <v>153</v>
          </cell>
          <cell r="X30">
            <v>550.5</v>
          </cell>
          <cell r="Y30">
            <v>298.50000000000045</v>
          </cell>
          <cell r="Z30">
            <v>537.40000000000055</v>
          </cell>
          <cell r="AA30">
            <v>165.09999999999945</v>
          </cell>
          <cell r="AB30">
            <v>545.69999999999982</v>
          </cell>
          <cell r="AC30">
            <v>580.60000000000036</v>
          </cell>
          <cell r="AD30">
            <v>693.09999999999945</v>
          </cell>
          <cell r="AE30">
            <v>368.5</v>
          </cell>
          <cell r="AF30">
            <v>796.5</v>
          </cell>
          <cell r="AG30">
            <v>502.19999999999982</v>
          </cell>
          <cell r="AH30">
            <v>674.50099999999929</v>
          </cell>
          <cell r="AI30">
            <v>561</v>
          </cell>
          <cell r="AJ30">
            <v>1262</v>
          </cell>
          <cell r="AK30">
            <v>721.19999999999891</v>
          </cell>
          <cell r="AL30">
            <v>615.49999999999091</v>
          </cell>
          <cell r="AM30">
            <v>493.70000000000073</v>
          </cell>
          <cell r="AN30">
            <v>1062.2999999999993</v>
          </cell>
          <cell r="AO30">
            <v>1095.5</v>
          </cell>
          <cell r="AP30">
            <v>1165.1999999999971</v>
          </cell>
          <cell r="AQ30">
            <v>1113.3000000000011</v>
          </cell>
          <cell r="AR30">
            <v>1735.6000000000004</v>
          </cell>
          <cell r="AS30">
            <v>1949.8999999999978</v>
          </cell>
          <cell r="AT30">
            <v>1530.8000000000011</v>
          </cell>
          <cell r="AU30">
            <v>1922</v>
          </cell>
          <cell r="AV30">
            <v>2089</v>
          </cell>
          <cell r="AW30">
            <v>2248.5999999999985</v>
          </cell>
          <cell r="AX30">
            <v>2075.0999999999985</v>
          </cell>
          <cell r="AY30">
            <v>2119.5999999999985</v>
          </cell>
          <cell r="AZ30">
            <v>2494.1000000000022</v>
          </cell>
          <cell r="BA30">
            <v>2827.5</v>
          </cell>
          <cell r="BB30">
            <v>2665.0999999999949</v>
          </cell>
          <cell r="BC30">
            <v>2449.3000000000029</v>
          </cell>
          <cell r="BD30">
            <v>2617.3000000000029</v>
          </cell>
          <cell r="BE30">
            <v>2451.9999999999964</v>
          </cell>
          <cell r="BF30">
            <v>2965.6000000000022</v>
          </cell>
          <cell r="BG30">
            <v>2593.7999999999956</v>
          </cell>
          <cell r="BH30">
            <v>3330.5999999999985</v>
          </cell>
          <cell r="BI30">
            <v>2758.0999999999985</v>
          </cell>
          <cell r="BJ30">
            <v>2701.0999999999985</v>
          </cell>
          <cell r="BK30">
            <v>6126.7000000000116</v>
          </cell>
          <cell r="BL30">
            <v>8338.4000000000087</v>
          </cell>
          <cell r="BM30">
            <v>10106.260000000009</v>
          </cell>
          <cell r="BN30">
            <v>10484.429999999998</v>
          </cell>
          <cell r="BQ30">
            <v>2000.8372764910332</v>
          </cell>
          <cell r="BR30">
            <v>1457.3000000000193</v>
          </cell>
          <cell r="BT30">
            <v>2251.6</v>
          </cell>
          <cell r="BV30">
            <v>3959.7</v>
          </cell>
          <cell r="BW30">
            <v>3815.4999999999927</v>
          </cell>
          <cell r="BX30">
            <v>2650.2999999999993</v>
          </cell>
          <cell r="BY30">
            <v>1087.5</v>
          </cell>
          <cell r="BZ30">
            <v>5856.1000000000204</v>
          </cell>
          <cell r="CA30">
            <v>4798.0999999999913</v>
          </cell>
          <cell r="CB30">
            <v>1058.0000000000182</v>
          </cell>
          <cell r="CC30">
            <v>-0.30885811340474434</v>
          </cell>
          <cell r="CE30">
            <v>10145.100000000006</v>
          </cell>
          <cell r="CF30">
            <v>3164.0999999999913</v>
          </cell>
          <cell r="CG30">
            <v>2.2063145918270703</v>
          </cell>
          <cell r="CK30">
            <v>2365.9000000000051</v>
          </cell>
          <cell r="CL30">
            <v>2548.6000000000058</v>
          </cell>
          <cell r="CM30">
            <v>1669.8999999999978</v>
          </cell>
          <cell r="CN30">
            <v>0.52619917360321522</v>
          </cell>
          <cell r="CR30" t="str">
            <v>Q1F2010</v>
          </cell>
          <cell r="CS30" t="str">
            <v>Q1F2009</v>
          </cell>
          <cell r="CT30" t="str">
            <v>% Chg</v>
          </cell>
          <cell r="CU30" t="str">
            <v>Q1F2010e</v>
          </cell>
          <cell r="CV30" t="str">
            <v>A vs E</v>
          </cell>
          <cell r="CW30" t="str">
            <v>Our Expecatations</v>
          </cell>
        </row>
        <row r="31">
          <cell r="A31" t="str">
            <v>OPM</v>
          </cell>
          <cell r="C31">
            <v>0.16650217133833409</v>
          </cell>
          <cell r="D31">
            <v>0.18389143682854803</v>
          </cell>
          <cell r="E31">
            <v>0.13618782655900108</v>
          </cell>
          <cell r="F31">
            <v>0.12182235503009814</v>
          </cell>
          <cell r="G31">
            <v>3.6058510035151502E-2</v>
          </cell>
          <cell r="H31">
            <v>0.17719726178298859</v>
          </cell>
          <cell r="I31">
            <v>0.1399407822970235</v>
          </cell>
          <cell r="J31">
            <v>0.13580725131701268</v>
          </cell>
          <cell r="K31">
            <v>2.3831070889894466E-2</v>
          </cell>
          <cell r="L31">
            <v>0.13834428673993485</v>
          </cell>
          <cell r="M31">
            <v>0.13981577215903745</v>
          </cell>
          <cell r="N31">
            <v>0.16577211455729932</v>
          </cell>
          <cell r="O31">
            <v>3.1867964709461481E-2</v>
          </cell>
          <cell r="P31">
            <v>0.1282952548330405</v>
          </cell>
          <cell r="Q31">
            <v>0.15950367392208525</v>
          </cell>
          <cell r="R31">
            <v>0.18260933970299595</v>
          </cell>
          <cell r="S31">
            <v>2.3813089710948053E-2</v>
          </cell>
          <cell r="T31">
            <v>9.561329570857921E-2</v>
          </cell>
          <cell r="U31">
            <v>8.4785488637521625E-2</v>
          </cell>
          <cell r="V31">
            <v>0.19120942441897681</v>
          </cell>
          <cell r="W31">
            <v>5.3457251668355403E-2</v>
          </cell>
          <cell r="X31">
            <v>0.15782231014019094</v>
          </cell>
          <cell r="Y31">
            <v>8.1805475622790558E-2</v>
          </cell>
          <cell r="Z31">
            <v>0.12702689925778862</v>
          </cell>
          <cell r="AA31">
            <v>3.7436792816489303E-2</v>
          </cell>
          <cell r="AB31">
            <v>0.10423471434301755</v>
          </cell>
          <cell r="AC31">
            <v>0.10972521449899843</v>
          </cell>
          <cell r="AD31">
            <v>0.11618083376636429</v>
          </cell>
          <cell r="AE31">
            <v>5.6048184708047517E-2</v>
          </cell>
          <cell r="AF31">
            <v>0.11196232780432949</v>
          </cell>
          <cell r="AG31">
            <v>6.2580219068150367E-2</v>
          </cell>
          <cell r="AH31">
            <v>8.2004206584642247E-2</v>
          </cell>
          <cell r="AI31">
            <v>6.9220803257449559E-2</v>
          </cell>
          <cell r="AJ31">
            <v>0.11593617079915115</v>
          </cell>
          <cell r="AK31">
            <v>7.0427624190697438E-2</v>
          </cell>
          <cell r="AL31">
            <v>6.9860619268136664E-2</v>
          </cell>
          <cell r="AM31">
            <v>5.5916730847641996E-2</v>
          </cell>
          <cell r="AN31">
            <v>9.2631670735960875E-2</v>
          </cell>
          <cell r="AO31">
            <v>8.2146070785842837E-2</v>
          </cell>
          <cell r="AP31">
            <v>8.8863806226262387E-2</v>
          </cell>
          <cell r="AQ31">
            <v>8.8862814587773356E-2</v>
          </cell>
          <cell r="AR31">
            <v>0.11299699863929635</v>
          </cell>
          <cell r="AS31">
            <v>9.9760051980210582E-2</v>
          </cell>
          <cell r="AT31">
            <v>8.6099643407539117E-2</v>
          </cell>
          <cell r="AU31">
            <v>9.5120261308522219E-2</v>
          </cell>
          <cell r="AV31">
            <v>9.9649865956858152E-2</v>
          </cell>
          <cell r="AW31">
            <v>9.2151960985205464E-2</v>
          </cell>
          <cell r="AX31">
            <v>9.0942557751219399E-2</v>
          </cell>
          <cell r="AY31">
            <v>9.6098655725069648E-2</v>
          </cell>
          <cell r="AZ31">
            <v>0.1095835640031987</v>
          </cell>
          <cell r="BA31">
            <v>9.3694081781430183E-2</v>
          </cell>
          <cell r="BB31">
            <v>0.10198450965085469</v>
          </cell>
          <cell r="BC31">
            <v>7.8814674659793443E-2</v>
          </cell>
          <cell r="BD31">
            <v>0.11238015088214974</v>
          </cell>
          <cell r="BE31">
            <v>9.1637173598627553E-2</v>
          </cell>
          <cell r="BF31">
            <v>0.10578658619238214</v>
          </cell>
          <cell r="BG31">
            <v>8.9706167169299578E-2</v>
          </cell>
          <cell r="BH31">
            <v>9.269510474329748E-2</v>
          </cell>
          <cell r="BI31">
            <v>9.4374356289627703E-2</v>
          </cell>
          <cell r="BJ31">
            <v>560.79999999999995</v>
          </cell>
          <cell r="BK31">
            <v>9.394416128458502E-2</v>
          </cell>
          <cell r="BL31">
            <v>9.4333475124670885E-2</v>
          </cell>
          <cell r="BM31">
            <v>9.9936606262314098E-2</v>
          </cell>
          <cell r="BN31">
            <v>9.6048259907584546E-2</v>
          </cell>
          <cell r="BO31">
            <v>679.4</v>
          </cell>
          <cell r="BP31">
            <v>43.6</v>
          </cell>
          <cell r="BQ31">
            <v>0.09</v>
          </cell>
          <cell r="BR31">
            <v>8.1985935302392038E-2</v>
          </cell>
          <cell r="BT31">
            <v>9.2263563350270389E-2</v>
          </cell>
          <cell r="BU31">
            <v>11.5</v>
          </cell>
          <cell r="BV31">
            <v>8.4660349442824218E-2</v>
          </cell>
          <cell r="BW31">
            <v>8.1625100012407803E-2</v>
          </cell>
          <cell r="BX31">
            <v>7.8802925784966671E-2</v>
          </cell>
          <cell r="BY31">
            <v>8.1558422078896062E-2</v>
          </cell>
          <cell r="BZ31">
            <v>8.9805225973755412E-2</v>
          </cell>
          <cell r="CA31">
            <v>0.10115488729413136</v>
          </cell>
          <cell r="CB31">
            <v>5.9519456336460323E-2</v>
          </cell>
          <cell r="CC31">
            <v>-0.30871425268587538</v>
          </cell>
          <cell r="CF31">
            <v>8.3172111411357511E-2</v>
          </cell>
          <cell r="CK31">
            <v>7.9011875659573502E-2</v>
          </cell>
          <cell r="CL31">
            <v>8.7184083414293928E-2</v>
          </cell>
          <cell r="CM31">
            <v>7.6896156343391739E-2</v>
          </cell>
          <cell r="CQ31" t="str">
            <v>Net Sales</v>
          </cell>
          <cell r="CR31">
            <v>8829.2000000000007</v>
          </cell>
          <cell r="CS31">
            <v>8104.5</v>
          </cell>
          <cell r="CT31">
            <v>8.9419458325621592E-2</v>
          </cell>
          <cell r="CU31">
            <v>9026.8534000000018</v>
          </cell>
          <cell r="CV31">
            <v>-2.1896157081713663E-2</v>
          </cell>
          <cell r="CW31">
            <v>0.114</v>
          </cell>
        </row>
        <row r="32">
          <cell r="A32" t="str">
            <v>Interest</v>
          </cell>
          <cell r="C32">
            <v>112.5</v>
          </cell>
          <cell r="D32">
            <v>121.7</v>
          </cell>
          <cell r="E32">
            <v>126.7</v>
          </cell>
          <cell r="F32">
            <v>117.5</v>
          </cell>
          <cell r="G32">
            <v>125.1</v>
          </cell>
          <cell r="H32">
            <v>122.6</v>
          </cell>
          <cell r="I32">
            <v>113.7</v>
          </cell>
          <cell r="J32">
            <v>101.2</v>
          </cell>
          <cell r="K32">
            <v>105.3</v>
          </cell>
          <cell r="L32">
            <v>110.4</v>
          </cell>
          <cell r="M32">
            <v>111.9</v>
          </cell>
          <cell r="N32">
            <v>85.9</v>
          </cell>
          <cell r="O32">
            <v>102</v>
          </cell>
          <cell r="P32">
            <v>108.7</v>
          </cell>
          <cell r="Q32">
            <v>92.3</v>
          </cell>
          <cell r="R32">
            <v>73.2</v>
          </cell>
          <cell r="S32">
            <v>77.2</v>
          </cell>
          <cell r="T32">
            <v>82.3</v>
          </cell>
          <cell r="U32">
            <v>75.2</v>
          </cell>
          <cell r="V32">
            <v>74.5</v>
          </cell>
          <cell r="W32">
            <v>58</v>
          </cell>
          <cell r="X32">
            <v>59.7</v>
          </cell>
          <cell r="Y32">
            <v>72.8</v>
          </cell>
          <cell r="Z32">
            <v>57.9</v>
          </cell>
          <cell r="AA32">
            <v>48.9</v>
          </cell>
          <cell r="AB32">
            <v>43.1</v>
          </cell>
          <cell r="AC32">
            <v>46.5</v>
          </cell>
          <cell r="AD32">
            <v>65.7</v>
          </cell>
          <cell r="AE32">
            <v>48.1</v>
          </cell>
          <cell r="AF32">
            <v>39.299999999999997</v>
          </cell>
          <cell r="AG32">
            <v>51.2</v>
          </cell>
          <cell r="AH32">
            <v>62.8</v>
          </cell>
          <cell r="AI32">
            <v>45.5</v>
          </cell>
          <cell r="AJ32">
            <v>58</v>
          </cell>
          <cell r="AK32">
            <v>56</v>
          </cell>
          <cell r="AL32">
            <v>55.200000000000017</v>
          </cell>
          <cell r="AM32">
            <v>75.900000000000006</v>
          </cell>
          <cell r="AN32">
            <v>50.3</v>
          </cell>
          <cell r="AO32">
            <v>29</v>
          </cell>
          <cell r="AP32">
            <v>99</v>
          </cell>
          <cell r="AQ32">
            <v>26.3</v>
          </cell>
          <cell r="AR32">
            <v>23.8</v>
          </cell>
          <cell r="AS32">
            <v>20.3</v>
          </cell>
          <cell r="AT32">
            <v>81.900000000000006</v>
          </cell>
          <cell r="AU32">
            <v>87.5</v>
          </cell>
          <cell r="AV32">
            <v>88.9</v>
          </cell>
          <cell r="AW32">
            <v>129.4</v>
          </cell>
          <cell r="AX32">
            <v>131.19999999999999</v>
          </cell>
          <cell r="AY32">
            <v>126</v>
          </cell>
          <cell r="AZ32">
            <v>121.4</v>
          </cell>
          <cell r="BA32">
            <v>116.9</v>
          </cell>
          <cell r="BB32">
            <v>142.1</v>
          </cell>
          <cell r="BC32">
            <v>170.3</v>
          </cell>
          <cell r="BD32">
            <v>199.5</v>
          </cell>
          <cell r="BE32">
            <v>273.89999999999998</v>
          </cell>
          <cell r="BF32">
            <v>227.4</v>
          </cell>
          <cell r="BG32">
            <v>199.7</v>
          </cell>
          <cell r="BH32">
            <v>108.8</v>
          </cell>
          <cell r="BI32">
            <v>210.8</v>
          </cell>
          <cell r="BJ32">
            <v>8.600053060241775E-3</v>
          </cell>
          <cell r="BK32">
            <v>345.2</v>
          </cell>
          <cell r="BL32">
            <v>437.1</v>
          </cell>
          <cell r="BM32">
            <v>506.4</v>
          </cell>
          <cell r="BN32">
            <v>871.10799999999995</v>
          </cell>
          <cell r="BO32">
            <v>6.0686126601228541E-3</v>
          </cell>
          <cell r="BP32">
            <v>437.15300000000002</v>
          </cell>
          <cell r="BQ32">
            <v>11.394755000000009</v>
          </cell>
          <cell r="BR32">
            <v>11.7</v>
          </cell>
          <cell r="BS32">
            <v>10.514069411760049</v>
          </cell>
          <cell r="BT32">
            <v>129.4</v>
          </cell>
          <cell r="BU32">
            <v>3.8405535740525519E-4</v>
          </cell>
          <cell r="BV32">
            <v>254</v>
          </cell>
          <cell r="BW32">
            <v>254.2</v>
          </cell>
          <cell r="BX32">
            <v>155.19999999999999</v>
          </cell>
          <cell r="BY32">
            <v>29</v>
          </cell>
          <cell r="BZ32">
            <v>82.1</v>
          </cell>
          <cell r="CA32">
            <v>69.400000000000006</v>
          </cell>
          <cell r="CB32">
            <v>12.699999999999989</v>
          </cell>
          <cell r="CE32">
            <v>406.5</v>
          </cell>
          <cell r="CF32">
            <v>227.70000000000002</v>
          </cell>
          <cell r="CG32">
            <v>0.78524374176548073</v>
          </cell>
          <cell r="CK32">
            <v>201.4</v>
          </cell>
          <cell r="CL32">
            <v>172.5</v>
          </cell>
          <cell r="CM32">
            <v>138.60000000000002</v>
          </cell>
          <cell r="CN32">
            <v>0.24458874458874447</v>
          </cell>
          <cell r="CQ32" t="str">
            <v>EBITDA</v>
          </cell>
          <cell r="CR32">
            <v>493.70000000000073</v>
          </cell>
          <cell r="CS32">
            <v>561</v>
          </cell>
          <cell r="CT32">
            <v>-0.11996434937611278</v>
          </cell>
          <cell r="CU32">
            <v>521.75212651999936</v>
          </cell>
          <cell r="CV32">
            <v>-5.3765236582937748E-2</v>
          </cell>
          <cell r="CW32">
            <v>-6.9000000000000006E-2</v>
          </cell>
        </row>
        <row r="33">
          <cell r="A33" t="str">
            <v>Depreciation</v>
          </cell>
          <cell r="C33">
            <v>54.7</v>
          </cell>
          <cell r="D33">
            <v>55.1</v>
          </cell>
          <cell r="E33">
            <v>48.1</v>
          </cell>
          <cell r="F33">
            <v>51.4</v>
          </cell>
          <cell r="G33">
            <v>52.8</v>
          </cell>
          <cell r="H33">
            <v>55.5</v>
          </cell>
          <cell r="I33">
            <v>55.7</v>
          </cell>
          <cell r="J33">
            <v>68.8</v>
          </cell>
          <cell r="K33">
            <v>56.7</v>
          </cell>
          <cell r="L33">
            <v>90.6</v>
          </cell>
          <cell r="M33">
            <v>121.1</v>
          </cell>
          <cell r="N33">
            <v>44.9</v>
          </cell>
          <cell r="O33">
            <v>64.599999999999994</v>
          </cell>
          <cell r="P33">
            <v>65.400000000000006</v>
          </cell>
          <cell r="Q33">
            <v>65.8</v>
          </cell>
          <cell r="R33">
            <v>58.6</v>
          </cell>
          <cell r="S33">
            <v>55.199999999999818</v>
          </cell>
          <cell r="T33">
            <v>55.500000000000185</v>
          </cell>
          <cell r="U33">
            <v>56.099999999999817</v>
          </cell>
          <cell r="V33">
            <v>58.2</v>
          </cell>
          <cell r="W33">
            <v>48.5</v>
          </cell>
          <cell r="X33">
            <v>47.7</v>
          </cell>
          <cell r="Y33">
            <v>48.8</v>
          </cell>
          <cell r="Z33">
            <v>51.5</v>
          </cell>
          <cell r="AA33">
            <v>49</v>
          </cell>
          <cell r="AB33">
            <v>65.599999999999994</v>
          </cell>
          <cell r="AC33">
            <v>69.900000000000006</v>
          </cell>
          <cell r="AD33">
            <v>71.5</v>
          </cell>
          <cell r="AE33">
            <v>72.099999999999994</v>
          </cell>
          <cell r="AF33">
            <v>72.400000000000006</v>
          </cell>
          <cell r="AG33">
            <v>73.5</v>
          </cell>
          <cell r="AH33">
            <v>79.3</v>
          </cell>
          <cell r="AI33">
            <v>77.3</v>
          </cell>
          <cell r="AJ33">
            <v>78.599999999999994</v>
          </cell>
          <cell r="AK33">
            <v>78.900000000000006</v>
          </cell>
          <cell r="AL33">
            <v>82.80000000000004</v>
          </cell>
          <cell r="AM33">
            <v>89.6</v>
          </cell>
          <cell r="AN33">
            <v>89</v>
          </cell>
          <cell r="AO33">
            <v>91.1</v>
          </cell>
          <cell r="AP33">
            <v>90.69999999999996</v>
          </cell>
          <cell r="AQ33">
            <v>81.900000000000006</v>
          </cell>
          <cell r="AR33">
            <v>85.9</v>
          </cell>
          <cell r="AS33">
            <v>85.7</v>
          </cell>
          <cell r="AT33">
            <v>91.299999999999969</v>
          </cell>
          <cell r="AU33">
            <v>99.2</v>
          </cell>
          <cell r="AV33">
            <v>105.7</v>
          </cell>
          <cell r="AW33">
            <v>119.2</v>
          </cell>
          <cell r="AX33">
            <v>124.9</v>
          </cell>
          <cell r="AY33">
            <v>123.2</v>
          </cell>
          <cell r="AZ33">
            <v>130.30000000000001</v>
          </cell>
          <cell r="BA33">
            <v>141.9</v>
          </cell>
          <cell r="BB33">
            <v>149.5</v>
          </cell>
          <cell r="BC33">
            <v>146.1</v>
          </cell>
          <cell r="BD33">
            <v>149</v>
          </cell>
          <cell r="BE33">
            <v>156.5</v>
          </cell>
          <cell r="BF33">
            <v>204.3</v>
          </cell>
          <cell r="BG33">
            <v>243.4</v>
          </cell>
          <cell r="BH33">
            <v>198.7</v>
          </cell>
          <cell r="BI33">
            <v>232</v>
          </cell>
          <cell r="BJ33">
            <v>5856.1000000000204</v>
          </cell>
          <cell r="BK33">
            <v>344.8</v>
          </cell>
          <cell r="BL33">
            <v>449</v>
          </cell>
          <cell r="BM33">
            <v>544.9</v>
          </cell>
          <cell r="BN33">
            <v>655.9</v>
          </cell>
          <cell r="BO33">
            <v>10071.60000000002</v>
          </cell>
          <cell r="BP33">
            <v>448.96199999999999</v>
          </cell>
          <cell r="BQ33">
            <v>130</v>
          </cell>
          <cell r="BR33">
            <v>91.3</v>
          </cell>
          <cell r="BS33">
            <v>-3.923076923076918E-2</v>
          </cell>
          <cell r="BT33">
            <v>119.2</v>
          </cell>
          <cell r="BU33">
            <v>2365.9000000000051</v>
          </cell>
          <cell r="BV33">
            <v>606.9</v>
          </cell>
          <cell r="BW33">
            <v>600.79999999999995</v>
          </cell>
          <cell r="BX33">
            <v>269.7</v>
          </cell>
          <cell r="BY33">
            <v>91.1</v>
          </cell>
          <cell r="BZ33">
            <v>344.8</v>
          </cell>
          <cell r="CA33">
            <v>253.5</v>
          </cell>
          <cell r="CB33">
            <v>91.300000000000011</v>
          </cell>
          <cell r="CC33" t="str">
            <v>Q1F2009</v>
          </cell>
          <cell r="CD33" t="str">
            <v>% Chg</v>
          </cell>
          <cell r="CE33">
            <v>705.19999999999993</v>
          </cell>
          <cell r="CF33">
            <v>317.60000000000002</v>
          </cell>
          <cell r="CG33">
            <v>1.2204030226700247</v>
          </cell>
          <cell r="CK33">
            <v>297.3</v>
          </cell>
          <cell r="CL33">
            <v>234.79999999999998</v>
          </cell>
          <cell r="CM33">
            <v>218</v>
          </cell>
          <cell r="CN33">
            <v>7.7064220183486132E-2</v>
          </cell>
          <cell r="CQ33" t="str">
            <v>Net Profit</v>
          </cell>
          <cell r="CR33">
            <v>241.18100000000072</v>
          </cell>
          <cell r="CS33">
            <v>326.69999999999993</v>
          </cell>
          <cell r="CT33">
            <v>-0.26176614631159845</v>
          </cell>
          <cell r="CU33">
            <v>291.60005235959954</v>
          </cell>
          <cell r="CV33">
            <v>-0.17290481243611822</v>
          </cell>
          <cell r="CW33">
            <v>-9.5000000000000001E-2</v>
          </cell>
        </row>
        <row r="34">
          <cell r="A34" t="str">
            <v>Exceptionals: Contingencies</v>
          </cell>
          <cell r="C34">
            <v>0</v>
          </cell>
          <cell r="D34">
            <v>0.18389143682854803</v>
          </cell>
          <cell r="E34">
            <v>0.13618782655900108</v>
          </cell>
          <cell r="F34">
            <v>0.12182235503009814</v>
          </cell>
          <cell r="G34">
            <v>3.6058510035151502E-2</v>
          </cell>
          <cell r="H34">
            <v>0.17719726178298859</v>
          </cell>
          <cell r="I34">
            <v>0.1399407822970235</v>
          </cell>
          <cell r="J34">
            <v>0.13580725131701268</v>
          </cell>
          <cell r="K34">
            <v>2.3831070889894466E-2</v>
          </cell>
          <cell r="L34">
            <v>-22</v>
          </cell>
          <cell r="M34">
            <v>-12.4</v>
          </cell>
          <cell r="N34">
            <v>-117.4</v>
          </cell>
          <cell r="O34">
            <v>0</v>
          </cell>
          <cell r="P34">
            <v>0</v>
          </cell>
          <cell r="Q34">
            <v>0</v>
          </cell>
          <cell r="R34">
            <v>-250</v>
          </cell>
          <cell r="S34">
            <v>0</v>
          </cell>
          <cell r="T34">
            <v>-25</v>
          </cell>
          <cell r="U34">
            <v>-57.7</v>
          </cell>
          <cell r="V34">
            <v>-242.3</v>
          </cell>
          <cell r="W34">
            <v>-25</v>
          </cell>
          <cell r="X34">
            <v>-152.30000000000001</v>
          </cell>
          <cell r="Y34">
            <v>-25</v>
          </cell>
          <cell r="Z34">
            <v>-47.7</v>
          </cell>
          <cell r="AA34">
            <v>-28.7</v>
          </cell>
          <cell r="AB34">
            <v>-20.5</v>
          </cell>
          <cell r="AC34">
            <v>-18.8</v>
          </cell>
          <cell r="AD34">
            <v>-172</v>
          </cell>
          <cell r="AE34">
            <v>0</v>
          </cell>
          <cell r="AF34">
            <v>0</v>
          </cell>
          <cell r="AG34">
            <v>0</v>
          </cell>
          <cell r="AH34">
            <v>0</v>
          </cell>
          <cell r="AI34">
            <v>6.9220803257449559E-2</v>
          </cell>
          <cell r="AJ34">
            <v>0.11593617079915115</v>
          </cell>
          <cell r="AK34">
            <v>7.0427624190697438E-2</v>
          </cell>
          <cell r="AL34">
            <v>6.9860619268136664E-2</v>
          </cell>
          <cell r="AM34">
            <v>5.5916730847641996E-2</v>
          </cell>
          <cell r="AN34">
            <v>9.2631670735960875E-2</v>
          </cell>
          <cell r="AO34">
            <v>8.2146070785842837E-2</v>
          </cell>
          <cell r="AP34">
            <v>8.8863806226262387E-2</v>
          </cell>
          <cell r="AQ34">
            <v>8.8862814587773356E-2</v>
          </cell>
          <cell r="AR34">
            <v>0.11299699863929635</v>
          </cell>
          <cell r="AS34">
            <v>9.9760051980210582E-2</v>
          </cell>
          <cell r="AT34">
            <v>8.1985935302392038E-2</v>
          </cell>
          <cell r="AU34">
            <v>9.129378226289396E-2</v>
          </cell>
          <cell r="AV34">
            <v>9.5514086455441197E-2</v>
          </cell>
          <cell r="AX34">
            <v>9.5939357971074807E-2</v>
          </cell>
          <cell r="BF34">
            <v>8.4660349442824218E-2</v>
          </cell>
          <cell r="BG34">
            <v>0</v>
          </cell>
          <cell r="BH34">
            <v>7.8802925784966671E-2</v>
          </cell>
          <cell r="BI34">
            <v>8.1558422078896062E-2</v>
          </cell>
          <cell r="BJ34">
            <v>8.9805225973755412E-2</v>
          </cell>
          <cell r="BK34">
            <v>0.10115488729413136</v>
          </cell>
          <cell r="BL34">
            <v>5.9519456336460323E-2</v>
          </cell>
          <cell r="BM34">
            <v>-0.27402845235670836</v>
          </cell>
          <cell r="BP34">
            <v>8.3172111411357511E-2</v>
          </cell>
          <cell r="BU34">
            <v>7.9011875659573502E-2</v>
          </cell>
          <cell r="BV34">
            <v>8.7184083414293928E-2</v>
          </cell>
          <cell r="BW34">
            <v>7.6896156343391739E-2</v>
          </cell>
          <cell r="CA34" t="str">
            <v>Net Sales</v>
          </cell>
          <cell r="CB34">
            <v>8829.2000000000007</v>
          </cell>
          <cell r="CC34">
            <v>8104.5</v>
          </cell>
          <cell r="CD34">
            <v>8.9419458325621592E-2</v>
          </cell>
          <cell r="CE34">
            <v>0</v>
          </cell>
          <cell r="CF34">
            <v>0</v>
          </cell>
          <cell r="CG34">
            <v>0.114</v>
          </cell>
          <cell r="CL34">
            <v>0</v>
          </cell>
          <cell r="CM34">
            <v>0</v>
          </cell>
          <cell r="CQ34" t="str">
            <v>Watches</v>
          </cell>
        </row>
        <row r="35">
          <cell r="A35" t="str">
            <v>Profit before Tax</v>
          </cell>
          <cell r="C35">
            <v>1.5000000000000711</v>
          </cell>
          <cell r="D35">
            <v>115.89999999999989</v>
          </cell>
          <cell r="E35">
            <v>25.899999999999871</v>
          </cell>
          <cell r="F35">
            <v>112.39999999999961</v>
          </cell>
          <cell r="G35">
            <v>-146.09999999999988</v>
          </cell>
          <cell r="H35">
            <v>47.100000000000222</v>
          </cell>
          <cell r="I35">
            <v>99.999999999999986</v>
          </cell>
          <cell r="J35">
            <v>180.59999999999991</v>
          </cell>
          <cell r="K35">
            <v>-138.29999999999995</v>
          </cell>
          <cell r="L35">
            <v>27.500000000000057</v>
          </cell>
          <cell r="M35">
            <v>52.099999999999888</v>
          </cell>
          <cell r="N35">
            <v>156.40000000000052</v>
          </cell>
          <cell r="O35">
            <v>-124.70000000000005</v>
          </cell>
          <cell r="P35">
            <v>88.700000000000188</v>
          </cell>
          <cell r="Q35">
            <v>302.10000000000042</v>
          </cell>
          <cell r="R35">
            <v>111.30000000000001</v>
          </cell>
          <cell r="S35">
            <v>-79.399999999999778</v>
          </cell>
          <cell r="T35">
            <v>130.49999999999989</v>
          </cell>
          <cell r="U35">
            <v>124.40000000000009</v>
          </cell>
          <cell r="V35">
            <v>473.09999999999974</v>
          </cell>
          <cell r="W35">
            <v>51.4</v>
          </cell>
          <cell r="X35">
            <v>449</v>
          </cell>
          <cell r="Y35">
            <v>180.70000000000044</v>
          </cell>
          <cell r="Z35">
            <v>437.70000000000056</v>
          </cell>
          <cell r="AA35">
            <v>81.299999999999443</v>
          </cell>
          <cell r="AB35">
            <v>442.29999999999978</v>
          </cell>
          <cell r="AC35">
            <v>472.90000000000038</v>
          </cell>
          <cell r="AD35">
            <v>559.99999999999943</v>
          </cell>
          <cell r="AE35">
            <v>253.6</v>
          </cell>
          <cell r="AF35">
            <v>688.90000000000009</v>
          </cell>
          <cell r="AG35">
            <v>380.59999999999985</v>
          </cell>
          <cell r="AH35">
            <v>536.20099999999934</v>
          </cell>
          <cell r="AI35">
            <v>446.59999999999997</v>
          </cell>
          <cell r="AJ35">
            <v>1139.3000000000002</v>
          </cell>
          <cell r="AK35">
            <v>596.19999999999891</v>
          </cell>
          <cell r="AL35">
            <v>494.19999999999078</v>
          </cell>
          <cell r="AM35">
            <v>337.00000000000074</v>
          </cell>
          <cell r="AN35">
            <v>954.69999999999936</v>
          </cell>
          <cell r="AO35">
            <v>1005.8</v>
          </cell>
          <cell r="AP35">
            <v>1023.1999999999971</v>
          </cell>
          <cell r="AQ35">
            <v>1085.3000000000011</v>
          </cell>
          <cell r="AR35">
            <v>1707.4000000000003</v>
          </cell>
          <cell r="AS35">
            <v>1998.6999999999978</v>
          </cell>
          <cell r="AT35">
            <v>1597.5000000000011</v>
          </cell>
          <cell r="AU35">
            <v>1967.6</v>
          </cell>
          <cell r="AV35">
            <v>2099.5</v>
          </cell>
          <cell r="AW35">
            <v>2247.3999999999983</v>
          </cell>
          <cell r="AX35">
            <v>2070.8999999999983</v>
          </cell>
          <cell r="AY35">
            <v>2122.4999999999986</v>
          </cell>
          <cell r="AZ35">
            <v>2480.6000000000017</v>
          </cell>
          <cell r="BA35">
            <v>2790.7</v>
          </cell>
          <cell r="BB35">
            <v>2668.5999999999949</v>
          </cell>
          <cell r="BC35">
            <v>2515.3000000000029</v>
          </cell>
          <cell r="BD35">
            <v>2572.6000000000031</v>
          </cell>
          <cell r="BE35">
            <v>2282.2999999999961</v>
          </cell>
          <cell r="BF35">
            <v>2788.9000000000019</v>
          </cell>
          <cell r="BG35">
            <v>2404.6999999999957</v>
          </cell>
          <cell r="BH35">
            <v>3201.0999999999985</v>
          </cell>
          <cell r="BI35">
            <v>2430.4999999999982</v>
          </cell>
          <cell r="BJ35">
            <v>82.1</v>
          </cell>
          <cell r="BK35">
            <v>5990.0000000000118</v>
          </cell>
          <cell r="BL35">
            <v>8384.4000000000087</v>
          </cell>
          <cell r="BM35">
            <v>10062.669000000011</v>
          </cell>
          <cell r="BN35">
            <v>10159.278999999999</v>
          </cell>
          <cell r="BO35">
            <v>336.3</v>
          </cell>
          <cell r="BP35">
            <v>227.70000000000002</v>
          </cell>
          <cell r="BQ35">
            <v>2099.317571491033</v>
          </cell>
          <cell r="BR35">
            <v>1598.6000000000192</v>
          </cell>
          <cell r="BS35">
            <v>-1.3536575826806119E-2</v>
          </cell>
          <cell r="BT35">
            <v>2247.4</v>
          </cell>
          <cell r="BU35">
            <v>201.4</v>
          </cell>
          <cell r="BV35">
            <v>3226.1</v>
          </cell>
          <cell r="BW35">
            <v>3079.0999999999926</v>
          </cell>
          <cell r="BX35">
            <v>2296.2999999999997</v>
          </cell>
          <cell r="BY35">
            <v>997.8</v>
          </cell>
          <cell r="BZ35">
            <v>5990.00000000002</v>
          </cell>
          <cell r="CA35">
            <v>4792.3999999999915</v>
          </cell>
          <cell r="CB35">
            <v>1197.6000000000181</v>
          </cell>
          <cell r="CC35">
            <v>-0.25032863849764175</v>
          </cell>
          <cell r="CD35">
            <v>-0.11996434937611278</v>
          </cell>
          <cell r="CE35">
            <v>9708.4000000000051</v>
          </cell>
          <cell r="CF35">
            <v>2662.3999999999915</v>
          </cell>
          <cell r="CG35">
            <v>2.6464843750000138</v>
          </cell>
          <cell r="CK35">
            <v>1878.700000000005</v>
          </cell>
          <cell r="CL35">
            <v>2168.2000000000057</v>
          </cell>
          <cell r="CM35">
            <v>1323.0999999999979</v>
          </cell>
          <cell r="CN35">
            <v>0.63872723150178312</v>
          </cell>
          <cell r="CQ35" t="str">
            <v>Net Sales</v>
          </cell>
          <cell r="CR35">
            <v>2085.6999999999998</v>
          </cell>
          <cell r="CS35">
            <v>1718.9</v>
          </cell>
          <cell r="CT35">
            <v>0.21339228576415126</v>
          </cell>
          <cell r="CU35">
            <v>1787.6560000000002</v>
          </cell>
          <cell r="CV35">
            <v>0.16672335169629937</v>
          </cell>
        </row>
        <row r="36">
          <cell r="A36" t="str">
            <v>Tax</v>
          </cell>
          <cell r="C36">
            <v>0.2</v>
          </cell>
          <cell r="D36">
            <v>9.4</v>
          </cell>
          <cell r="E36">
            <v>2.2000000000000002</v>
          </cell>
          <cell r="F36">
            <v>9.1</v>
          </cell>
          <cell r="G36">
            <v>0</v>
          </cell>
          <cell r="H36">
            <v>17.600000000000001</v>
          </cell>
          <cell r="I36">
            <v>30.099999999999998</v>
          </cell>
          <cell r="J36">
            <v>54.8</v>
          </cell>
          <cell r="K36">
            <v>-38.1</v>
          </cell>
          <cell r="L36">
            <v>9</v>
          </cell>
          <cell r="M36">
            <v>6.5</v>
          </cell>
          <cell r="N36">
            <v>58.3</v>
          </cell>
          <cell r="O36">
            <v>-49.6</v>
          </cell>
          <cell r="P36">
            <v>26.5</v>
          </cell>
          <cell r="Q36">
            <v>65.8</v>
          </cell>
          <cell r="R36">
            <v>16.399999999999999</v>
          </cell>
          <cell r="S36">
            <v>-21.6</v>
          </cell>
          <cell r="T36">
            <v>2.2000000000000002</v>
          </cell>
          <cell r="U36">
            <v>9.5</v>
          </cell>
          <cell r="V36">
            <v>84</v>
          </cell>
          <cell r="W36">
            <v>-23.8</v>
          </cell>
          <cell r="X36">
            <v>90.7</v>
          </cell>
          <cell r="Y36">
            <v>47.9</v>
          </cell>
          <cell r="Z36">
            <v>17.899999999999999</v>
          </cell>
          <cell r="AA36">
            <v>11.7</v>
          </cell>
          <cell r="AB36">
            <v>100</v>
          </cell>
          <cell r="AC36">
            <v>178.70000000000002</v>
          </cell>
          <cell r="AD36">
            <v>84.800000000000011</v>
          </cell>
          <cell r="AE36">
            <v>73.7</v>
          </cell>
          <cell r="AF36">
            <v>199.20000000000002</v>
          </cell>
          <cell r="AG36">
            <v>72.2</v>
          </cell>
          <cell r="AH36">
            <v>95</v>
          </cell>
          <cell r="AI36">
            <v>119.9</v>
          </cell>
          <cell r="AJ36">
            <v>261.10000000000002</v>
          </cell>
          <cell r="AK36">
            <v>174.9</v>
          </cell>
          <cell r="AL36">
            <v>50.900000000000091</v>
          </cell>
          <cell r="AM36">
            <v>95.819000000000003</v>
          </cell>
          <cell r="AN36">
            <v>192.49699999999999</v>
          </cell>
          <cell r="AO36">
            <v>205.51000000000002</v>
          </cell>
          <cell r="AP36">
            <v>222.76699999999994</v>
          </cell>
          <cell r="AQ36">
            <v>273.5</v>
          </cell>
          <cell r="AR36">
            <v>429.7</v>
          </cell>
          <cell r="AS36">
            <v>590.80000000000007</v>
          </cell>
          <cell r="AT36">
            <v>469.6</v>
          </cell>
          <cell r="AU36">
            <v>532.5</v>
          </cell>
          <cell r="AV36">
            <v>615</v>
          </cell>
          <cell r="AW36">
            <v>608.29999999999995</v>
          </cell>
          <cell r="AX36">
            <v>627.09999999999991</v>
          </cell>
          <cell r="AY36">
            <v>561.29999999999995</v>
          </cell>
          <cell r="AZ36">
            <v>679.19999999999993</v>
          </cell>
          <cell r="BA36">
            <v>751.5</v>
          </cell>
          <cell r="BB36">
            <v>818.9</v>
          </cell>
          <cell r="BC36">
            <v>690.5</v>
          </cell>
          <cell r="BD36">
            <v>706.09999999999991</v>
          </cell>
          <cell r="BE36">
            <v>626.6</v>
          </cell>
          <cell r="BF36">
            <v>724.69999999999993</v>
          </cell>
          <cell r="BG36">
            <v>632</v>
          </cell>
          <cell r="BH36">
            <v>801.30000000000007</v>
          </cell>
          <cell r="BI36">
            <v>523.19999999999993</v>
          </cell>
          <cell r="BJ36">
            <v>344.8</v>
          </cell>
          <cell r="BK36">
            <v>1685.8</v>
          </cell>
          <cell r="BL36">
            <v>2382.9</v>
          </cell>
          <cell r="BM36">
            <v>2810.9</v>
          </cell>
          <cell r="BN36">
            <v>2747.875</v>
          </cell>
          <cell r="BO36">
            <v>705.19999999999993</v>
          </cell>
          <cell r="BP36">
            <v>2342.3041159999998</v>
          </cell>
          <cell r="BQ36">
            <v>577.31233216003409</v>
          </cell>
          <cell r="BR36">
            <v>478.29399999999976</v>
          </cell>
          <cell r="BS36">
            <v>8.6240437050224772E-2</v>
          </cell>
          <cell r="BT36">
            <v>608.29999999999995</v>
          </cell>
          <cell r="BU36">
            <v>297.3</v>
          </cell>
          <cell r="BV36">
            <v>683.9</v>
          </cell>
          <cell r="BW36">
            <v>644.59299999999996</v>
          </cell>
          <cell r="BX36">
            <v>493.82600000000002</v>
          </cell>
          <cell r="BY36">
            <v>205.51000000000002</v>
          </cell>
          <cell r="BZ36">
            <v>1662.2939999999999</v>
          </cell>
          <cell r="CA36">
            <v>1302.694</v>
          </cell>
          <cell r="CB36">
            <v>359.59999999999991</v>
          </cell>
          <cell r="CC36">
            <v>-0.23424190800681455</v>
          </cell>
          <cell r="CD36">
            <v>-0.26176614631159845</v>
          </cell>
          <cell r="CE36">
            <v>2480.1929999999998</v>
          </cell>
          <cell r="CF36">
            <v>606.80000000000007</v>
          </cell>
          <cell r="CG36">
            <v>3.087331905075807</v>
          </cell>
          <cell r="CK36">
            <v>440.1</v>
          </cell>
          <cell r="CL36">
            <v>555.9</v>
          </cell>
          <cell r="CM36">
            <v>345.1</v>
          </cell>
          <cell r="CN36">
            <v>0.61083743842364524</v>
          </cell>
          <cell r="CQ36" t="str">
            <v>EBIT</v>
          </cell>
          <cell r="CR36">
            <v>293.39999999999998</v>
          </cell>
          <cell r="CS36">
            <v>169.7</v>
          </cell>
          <cell r="CT36">
            <v>0.72893341190335881</v>
          </cell>
          <cell r="CU36">
            <v>181.57900000000001</v>
          </cell>
          <cell r="CV36">
            <v>0.61582561860126983</v>
          </cell>
        </row>
        <row r="37">
          <cell r="A37" t="str">
            <v>tax as % of PBT</v>
          </cell>
          <cell r="C37">
            <v>0.13333333333332703</v>
          </cell>
          <cell r="D37">
            <v>8.1104400345125185E-2</v>
          </cell>
          <cell r="E37">
            <v>8.4942084942085369E-2</v>
          </cell>
          <cell r="F37">
            <v>8.0960854092526971E-2</v>
          </cell>
          <cell r="G37">
            <v>0</v>
          </cell>
          <cell r="H37">
            <v>0.37367303609341651</v>
          </cell>
          <cell r="I37">
            <v>0.30100000000000005</v>
          </cell>
          <cell r="J37">
            <v>0.30343300110741983</v>
          </cell>
          <cell r="K37">
            <v>0.27548806941431681</v>
          </cell>
          <cell r="L37">
            <v>0.3272727272727266</v>
          </cell>
          <cell r="M37">
            <v>0.12476007677543213</v>
          </cell>
          <cell r="N37">
            <v>0.37276214833759463</v>
          </cell>
          <cell r="O37">
            <v>0.39775461106655963</v>
          </cell>
          <cell r="P37">
            <v>0.29875986471251348</v>
          </cell>
          <cell r="Q37">
            <v>0</v>
          </cell>
          <cell r="R37">
            <v>0.14734950584007184</v>
          </cell>
          <cell r="S37">
            <v>0.27204030226700332</v>
          </cell>
          <cell r="T37">
            <v>1.6858237547892736E-2</v>
          </cell>
          <cell r="U37">
            <v>7.6366559485530491E-2</v>
          </cell>
          <cell r="V37">
            <v>0.17755231452124295</v>
          </cell>
          <cell r="W37">
            <v>-0.46303501945525294</v>
          </cell>
          <cell r="X37">
            <v>0.20200445434298442</v>
          </cell>
          <cell r="Y37">
            <v>0.26508024349750903</v>
          </cell>
          <cell r="Z37">
            <v>4.0895590587160101E-2</v>
          </cell>
          <cell r="AA37">
            <v>0.14391143911439211</v>
          </cell>
          <cell r="AB37">
            <v>0.22609088853719206</v>
          </cell>
          <cell r="AC37">
            <v>0.37788115880735856</v>
          </cell>
          <cell r="AD37">
            <v>0.15142857142857161</v>
          </cell>
          <cell r="AE37">
            <v>0.29061514195583599</v>
          </cell>
          <cell r="AF37">
            <v>0.28915662650602408</v>
          </cell>
          <cell r="AG37">
            <v>0.18970047293746725</v>
          </cell>
          <cell r="AH37">
            <v>0.17717236633277469</v>
          </cell>
          <cell r="AI37">
            <v>0.26847290640394095</v>
          </cell>
          <cell r="AJ37">
            <v>0.22917580970771526</v>
          </cell>
          <cell r="AK37">
            <v>0.29335793357933632</v>
          </cell>
          <cell r="AL37">
            <v>0.10299473897207818</v>
          </cell>
          <cell r="AM37">
            <v>0.2843293768545988</v>
          </cell>
          <cell r="AN37">
            <v>0.20163087881009753</v>
          </cell>
          <cell r="AO37">
            <v>0.20432491549015711</v>
          </cell>
          <cell r="AP37">
            <v>0.21771598905394896</v>
          </cell>
          <cell r="AQ37">
            <v>0.25200405417856786</v>
          </cell>
          <cell r="AR37">
            <v>0.25166920463863179</v>
          </cell>
          <cell r="AS37">
            <v>0.29559213488767733</v>
          </cell>
          <cell r="AT37">
            <v>0.29395931142409998</v>
          </cell>
          <cell r="AU37">
            <v>0.27063427525919903</v>
          </cell>
          <cell r="AV37">
            <v>0.29292688735413192</v>
          </cell>
          <cell r="AW37">
            <v>0.27066832784551054</v>
          </cell>
          <cell r="AX37">
            <v>0.30281520112028609</v>
          </cell>
          <cell r="AY37">
            <v>0.26445229681978816</v>
          </cell>
          <cell r="AZ37">
            <v>0.27380472466338768</v>
          </cell>
          <cell r="BA37">
            <v>0.269287275593937</v>
          </cell>
          <cell r="BB37">
            <v>0.3068650228584282</v>
          </cell>
          <cell r="BC37">
            <v>0.27451993797956475</v>
          </cell>
          <cell r="BD37">
            <v>0.27446940838062622</v>
          </cell>
          <cell r="BE37">
            <v>0.27454760548569473</v>
          </cell>
          <cell r="BF37">
            <v>0.25985155437627716</v>
          </cell>
          <cell r="BG37">
            <v>0.26281864681665118</v>
          </cell>
          <cell r="BH37">
            <v>0.2503202024304147</v>
          </cell>
          <cell r="BI37">
            <v>0.21526434889940355</v>
          </cell>
          <cell r="BJ37">
            <v>0.14734797431221769</v>
          </cell>
          <cell r="BK37">
            <v>0.28143572621035001</v>
          </cell>
          <cell r="BL37">
            <v>0.28420638328323999</v>
          </cell>
          <cell r="BM37">
            <v>0.27933940786485145</v>
          </cell>
          <cell r="BN37">
            <v>0.2704793322439516</v>
          </cell>
          <cell r="BO37">
            <v>0</v>
          </cell>
          <cell r="BP37">
            <v>0</v>
          </cell>
          <cell r="BQ37">
            <v>0.27500000000000002</v>
          </cell>
          <cell r="BR37">
            <v>0.29919554610283622</v>
          </cell>
          <cell r="BT37">
            <v>0.27066832784551054</v>
          </cell>
          <cell r="BV37">
            <v>0.211989708936487</v>
          </cell>
          <cell r="BW37">
            <v>0.20934461368581778</v>
          </cell>
          <cell r="BX37">
            <v>0.21505291120498196</v>
          </cell>
          <cell r="BY37">
            <v>0.20596311886149532</v>
          </cell>
          <cell r="BZ37">
            <v>0.27751151919866351</v>
          </cell>
          <cell r="CA37">
            <v>0.27182497287371721</v>
          </cell>
          <cell r="CB37">
            <v>0.30026720106879967</v>
          </cell>
          <cell r="CC37">
            <v>2.1458376719352135E-2</v>
          </cell>
          <cell r="CF37">
            <v>0.22791466346153921</v>
          </cell>
          <cell r="CK37">
            <v>0.23425773141001696</v>
          </cell>
          <cell r="CL37">
            <v>0.25638778710450999</v>
          </cell>
          <cell r="CM37">
            <v>0.26082684604338341</v>
          </cell>
          <cell r="CQ37" t="str">
            <v>EBIT Margin (%)</v>
          </cell>
          <cell r="CR37">
            <v>0.14067219638490674</v>
          </cell>
          <cell r="CS37">
            <v>9.8725929373436494E-2</v>
          </cell>
          <cell r="CU37">
            <v>0.10157379272074717</v>
          </cell>
        </row>
        <row r="38">
          <cell r="A38" t="str">
            <v>Less: Exceptional Items</v>
          </cell>
          <cell r="C38">
            <v>1.5000000000000711</v>
          </cell>
          <cell r="D38">
            <v>115.89999999999989</v>
          </cell>
          <cell r="E38">
            <v>25.899999999999871</v>
          </cell>
          <cell r="F38">
            <v>112.39999999999961</v>
          </cell>
          <cell r="G38">
            <v>-146.09999999999988</v>
          </cell>
          <cell r="H38">
            <v>47.100000000000222</v>
          </cell>
          <cell r="I38">
            <v>99.999999999999986</v>
          </cell>
          <cell r="J38">
            <v>180.59999999999991</v>
          </cell>
          <cell r="K38">
            <v>-138.29999999999995</v>
          </cell>
          <cell r="L38">
            <v>27.500000000000057</v>
          </cell>
          <cell r="M38">
            <v>52.099999999999888</v>
          </cell>
          <cell r="N38">
            <v>156.40000000000052</v>
          </cell>
          <cell r="O38">
            <v>-124.70000000000005</v>
          </cell>
          <cell r="P38">
            <v>88.700000000000188</v>
          </cell>
          <cell r="Q38">
            <v>65.000000000000071</v>
          </cell>
          <cell r="R38">
            <v>111.30000000000001</v>
          </cell>
          <cell r="S38">
            <v>-79.399999999999778</v>
          </cell>
          <cell r="T38">
            <v>130.49999999999989</v>
          </cell>
          <cell r="U38">
            <v>124.40000000000009</v>
          </cell>
          <cell r="V38">
            <v>473.09999999999974</v>
          </cell>
          <cell r="W38">
            <v>51.4</v>
          </cell>
          <cell r="X38">
            <v>449</v>
          </cell>
          <cell r="Y38">
            <v>180.70000000000044</v>
          </cell>
          <cell r="Z38">
            <v>437.70000000000056</v>
          </cell>
          <cell r="AA38">
            <v>81.299999999999443</v>
          </cell>
          <cell r="AB38">
            <v>442.29999999999978</v>
          </cell>
          <cell r="AC38">
            <v>472.90000000000038</v>
          </cell>
          <cell r="AD38">
            <v>559.99999999999943</v>
          </cell>
          <cell r="AE38">
            <v>53.5</v>
          </cell>
          <cell r="AF38">
            <v>26.700000000000003</v>
          </cell>
          <cell r="AG38">
            <v>0</v>
          </cell>
          <cell r="AH38">
            <v>-163.69900000000001</v>
          </cell>
          <cell r="AI38">
            <v>0</v>
          </cell>
          <cell r="AJ38">
            <v>0</v>
          </cell>
          <cell r="AK38">
            <v>303.60000000000002</v>
          </cell>
          <cell r="AL38">
            <v>162.39999999999998</v>
          </cell>
          <cell r="AM38">
            <v>-219.21899999999999</v>
          </cell>
          <cell r="AN38">
            <v>-13.796999999999999</v>
          </cell>
          <cell r="AO38">
            <v>45.989999999999995</v>
          </cell>
          <cell r="AP38">
            <v>286.33300000000003</v>
          </cell>
          <cell r="AQ38">
            <v>0</v>
          </cell>
          <cell r="AR38">
            <v>0</v>
          </cell>
          <cell r="AS38">
            <v>32.200000000000003</v>
          </cell>
          <cell r="AT38">
            <v>290</v>
          </cell>
          <cell r="AU38">
            <v>1964.5999999999985</v>
          </cell>
          <cell r="AV38">
            <v>2095.7999999999956</v>
          </cell>
          <cell r="AY38">
            <v>6406.1900000000023</v>
          </cell>
          <cell r="AZ38">
            <v>-1</v>
          </cell>
          <cell r="BA38">
            <v>0.5623534010946285</v>
          </cell>
          <cell r="BF38">
            <v>3226.1</v>
          </cell>
          <cell r="BG38">
            <v>3079.0999999999926</v>
          </cell>
          <cell r="BH38">
            <v>2296.2999999999997</v>
          </cell>
          <cell r="BI38">
            <v>997.8</v>
          </cell>
          <cell r="BJ38">
            <v>5990.00000000002</v>
          </cell>
          <cell r="BK38">
            <v>4792.3999999999915</v>
          </cell>
          <cell r="BL38">
            <v>1197.6000000000181</v>
          </cell>
          <cell r="BM38">
            <v>-0.25084448892780953</v>
          </cell>
          <cell r="BO38">
            <v>9709.50000000002</v>
          </cell>
          <cell r="BP38">
            <v>2662.3999999999915</v>
          </cell>
          <cell r="BQ38">
            <v>2.6468975360577116</v>
          </cell>
          <cell r="BR38">
            <v>281.30599999999998</v>
          </cell>
          <cell r="BU38">
            <v>1878.700000000005</v>
          </cell>
          <cell r="BV38">
            <v>29.2</v>
          </cell>
          <cell r="BW38">
            <v>-68.692999999999984</v>
          </cell>
          <cell r="BX38">
            <v>-187.02600000000001</v>
          </cell>
          <cell r="BY38">
            <v>45.989999999999995</v>
          </cell>
          <cell r="BZ38">
            <v>23.506</v>
          </cell>
          <cell r="CA38">
            <v>23.506</v>
          </cell>
          <cell r="CB38">
            <v>0</v>
          </cell>
          <cell r="CC38">
            <v>-1</v>
          </cell>
          <cell r="CD38">
            <v>0.21339228576415126</v>
          </cell>
          <cell r="CE38">
            <v>421.50700000000001</v>
          </cell>
          <cell r="CF38">
            <v>465.99999999999994</v>
          </cell>
          <cell r="CG38">
            <v>-9.5478540772532039E-2</v>
          </cell>
          <cell r="CK38">
            <v>-83.499000000000009</v>
          </cell>
          <cell r="CL38">
            <v>303.60000000000002</v>
          </cell>
          <cell r="CM38">
            <v>80.2</v>
          </cell>
          <cell r="CN38">
            <v>2.7855361596009978</v>
          </cell>
          <cell r="CQ38" t="str">
            <v>Jewellery</v>
          </cell>
        </row>
        <row r="39">
          <cell r="A39" t="str">
            <v>Net Profit (Reported)</v>
          </cell>
          <cell r="C39">
            <v>0.2</v>
          </cell>
          <cell r="D39">
            <v>9.4</v>
          </cell>
          <cell r="E39">
            <v>2.2000000000000002</v>
          </cell>
          <cell r="F39">
            <v>9.1</v>
          </cell>
          <cell r="G39">
            <v>0</v>
          </cell>
          <cell r="H39">
            <v>17.600000000000001</v>
          </cell>
          <cell r="I39">
            <v>30.099999999999998</v>
          </cell>
          <cell r="J39">
            <v>54.8</v>
          </cell>
          <cell r="K39">
            <v>-38.1</v>
          </cell>
          <cell r="L39">
            <v>9</v>
          </cell>
          <cell r="M39">
            <v>6.5</v>
          </cell>
          <cell r="N39">
            <v>58.3</v>
          </cell>
          <cell r="O39">
            <v>-49.6</v>
          </cell>
          <cell r="P39">
            <v>26.5</v>
          </cell>
          <cell r="Q39">
            <v>35.200000000000003</v>
          </cell>
          <cell r="R39">
            <v>16.399999999999999</v>
          </cell>
          <cell r="S39">
            <v>-57.799999999999777</v>
          </cell>
          <cell r="T39">
            <v>103.29999999999988</v>
          </cell>
          <cell r="U39">
            <v>57.20000000000006</v>
          </cell>
          <cell r="V39">
            <v>146.79999999999973</v>
          </cell>
          <cell r="W39">
            <v>50.2</v>
          </cell>
          <cell r="X39">
            <v>206</v>
          </cell>
          <cell r="Y39">
            <v>107.80000000000044</v>
          </cell>
          <cell r="Z39">
            <v>372.10000000000065</v>
          </cell>
          <cell r="AA39">
            <v>40.899999999999437</v>
          </cell>
          <cell r="AB39">
            <v>321.79999999999973</v>
          </cell>
          <cell r="AC39">
            <v>275.40000000000043</v>
          </cell>
          <cell r="AD39">
            <v>303.19999999999942</v>
          </cell>
          <cell r="AE39">
            <v>126.39999999999998</v>
          </cell>
          <cell r="AF39">
            <v>463.00000000000006</v>
          </cell>
          <cell r="AG39">
            <v>308.39999999999986</v>
          </cell>
          <cell r="AH39">
            <v>604.89999999999941</v>
          </cell>
          <cell r="AI39">
            <v>326.69999999999993</v>
          </cell>
          <cell r="AJ39">
            <v>878.20000000000016</v>
          </cell>
          <cell r="AK39">
            <v>117.69999999999891</v>
          </cell>
          <cell r="AL39">
            <v>280.89999999999071</v>
          </cell>
          <cell r="AM39">
            <v>460.40000000000072</v>
          </cell>
          <cell r="AN39">
            <v>775.99999999999943</v>
          </cell>
          <cell r="AO39">
            <v>754.3</v>
          </cell>
          <cell r="AP39">
            <v>514.09999999999718</v>
          </cell>
          <cell r="AQ39">
            <v>811.80000000000109</v>
          </cell>
          <cell r="AR39">
            <v>1277.7000000000003</v>
          </cell>
          <cell r="AS39">
            <v>1375.6999999999978</v>
          </cell>
          <cell r="AT39">
            <v>837.900000000001</v>
          </cell>
          <cell r="AU39">
            <v>1435.1</v>
          </cell>
          <cell r="AV39">
            <v>1484.5</v>
          </cell>
          <cell r="AW39">
            <v>1639.0999999999983</v>
          </cell>
          <cell r="AX39">
            <v>1443.7999999999984</v>
          </cell>
          <cell r="AY39">
            <v>1561.1999999999987</v>
          </cell>
          <cell r="AZ39">
            <v>1801.4000000000019</v>
          </cell>
          <cell r="BA39">
            <v>2039.1999999999998</v>
          </cell>
          <cell r="BB39">
            <v>1849.6999999999948</v>
          </cell>
          <cell r="BC39">
            <v>1824.8000000000029</v>
          </cell>
          <cell r="BD39">
            <v>1866.5000000000032</v>
          </cell>
          <cell r="BE39">
            <v>1655.6999999999962</v>
          </cell>
          <cell r="BF39">
            <v>2064.2000000000021</v>
          </cell>
          <cell r="BG39">
            <v>1772.6999999999957</v>
          </cell>
          <cell r="BH39">
            <v>2399.7999999999984</v>
          </cell>
          <cell r="BI39">
            <v>1907.2999999999984</v>
          </cell>
          <cell r="BJ39">
            <v>1662.2939999999999</v>
          </cell>
          <cell r="BK39">
            <v>4304.2000000000116</v>
          </cell>
          <cell r="BL39">
            <v>6001.5000000000091</v>
          </cell>
          <cell r="BM39">
            <v>7251.7690000000111</v>
          </cell>
          <cell r="BN39">
            <v>7411.4039999999986</v>
          </cell>
          <cell r="BO39">
            <v>2488.8869999999997</v>
          </cell>
          <cell r="BP39">
            <v>1.1000000000185537</v>
          </cell>
          <cell r="BQ39">
            <v>1522.0052393309988</v>
          </cell>
          <cell r="BR39">
            <v>839.00000000001955</v>
          </cell>
          <cell r="BS39">
            <v>-5.1383028987059043E-2</v>
          </cell>
          <cell r="BT39">
            <v>1639.1</v>
          </cell>
          <cell r="BU39">
            <v>440.1</v>
          </cell>
          <cell r="BV39">
            <v>2513</v>
          </cell>
          <cell r="BW39">
            <v>2503.1999999999925</v>
          </cell>
          <cell r="BX39">
            <v>1989.4999999999998</v>
          </cell>
          <cell r="BY39">
            <v>746.3</v>
          </cell>
          <cell r="BZ39">
            <v>4304.2000000000198</v>
          </cell>
          <cell r="CA39">
            <v>3466.1999999999916</v>
          </cell>
          <cell r="CB39">
            <v>838.00000000001819</v>
          </cell>
          <cell r="CC39">
            <v>1.1934598402807417E-4</v>
          </cell>
          <cell r="CD39">
            <v>0.72893341190335881</v>
          </cell>
          <cell r="CE39">
            <v>6806.7000000000062</v>
          </cell>
          <cell r="CF39">
            <v>1589.5999999999913</v>
          </cell>
          <cell r="CG39">
            <v>3.2820206341218192</v>
          </cell>
          <cell r="CK39">
            <v>1522.0990000000049</v>
          </cell>
          <cell r="CL39">
            <v>1308.7000000000057</v>
          </cell>
          <cell r="CM39">
            <v>897.79999999999757</v>
          </cell>
          <cell r="CN39">
            <v>0.45767431499221356</v>
          </cell>
          <cell r="CQ39" t="str">
            <v>Net Sales</v>
          </cell>
          <cell r="CR39">
            <v>6355.5</v>
          </cell>
          <cell r="CS39">
            <v>6157.2</v>
          </cell>
          <cell r="CT39">
            <v>3.2206197622295818E-2</v>
          </cell>
          <cell r="CU39">
            <v>6957.6359999999995</v>
          </cell>
          <cell r="CV39">
            <v>-8.6543187944870814E-2</v>
          </cell>
        </row>
        <row r="40">
          <cell r="A40" t="str">
            <v>Adjusted Net Profit</v>
          </cell>
          <cell r="C40">
            <v>1.3000000000000711</v>
          </cell>
          <cell r="D40">
            <v>106.49999999999989</v>
          </cell>
          <cell r="E40">
            <v>23.699999999999871</v>
          </cell>
          <cell r="F40">
            <v>103.29999999999961</v>
          </cell>
          <cell r="G40">
            <v>-146.09999999999988</v>
          </cell>
          <cell r="H40">
            <v>29.50000000000022</v>
          </cell>
          <cell r="I40">
            <v>69.899999999999991</v>
          </cell>
          <cell r="J40">
            <v>125.79999999999991</v>
          </cell>
          <cell r="K40">
            <v>-100.19999999999996</v>
          </cell>
          <cell r="L40">
            <v>18.500000000000057</v>
          </cell>
          <cell r="M40">
            <v>45.599999999999888</v>
          </cell>
          <cell r="N40">
            <v>98.10000000000052</v>
          </cell>
          <cell r="O40">
            <v>-75.100000000000051</v>
          </cell>
          <cell r="P40">
            <v>62.200000000000188</v>
          </cell>
          <cell r="Q40">
            <v>302.10000000000042</v>
          </cell>
          <cell r="R40">
            <v>94.9</v>
          </cell>
          <cell r="S40">
            <v>-57.799999999999777</v>
          </cell>
          <cell r="T40">
            <v>128.2999999999999</v>
          </cell>
          <cell r="U40">
            <v>114.90000000000009</v>
          </cell>
          <cell r="V40">
            <v>389.09999999999974</v>
          </cell>
          <cell r="W40">
            <v>75.2</v>
          </cell>
          <cell r="X40">
            <v>358.3</v>
          </cell>
          <cell r="Y40">
            <v>132.80000000000044</v>
          </cell>
          <cell r="Z40">
            <v>419.80000000000058</v>
          </cell>
          <cell r="AA40">
            <v>69.59999999999944</v>
          </cell>
          <cell r="AB40">
            <v>342.29999999999978</v>
          </cell>
          <cell r="AC40">
            <v>294.20000000000039</v>
          </cell>
          <cell r="AD40">
            <v>475.19999999999942</v>
          </cell>
          <cell r="AE40">
            <v>179.89999999999998</v>
          </cell>
          <cell r="AF40">
            <v>489.70000000000005</v>
          </cell>
          <cell r="AG40">
            <v>308.39999999999986</v>
          </cell>
          <cell r="AH40">
            <v>441.20099999999934</v>
          </cell>
          <cell r="AI40">
            <v>326.69999999999993</v>
          </cell>
          <cell r="AJ40">
            <v>878.20000000000016</v>
          </cell>
          <cell r="AK40">
            <v>421.29999999999893</v>
          </cell>
          <cell r="AL40">
            <v>443.29999999999069</v>
          </cell>
          <cell r="AM40">
            <v>241.18100000000072</v>
          </cell>
          <cell r="AN40">
            <v>762.20299999999941</v>
          </cell>
          <cell r="AO40">
            <v>771.08999999999992</v>
          </cell>
          <cell r="AP40">
            <v>800.43299999999715</v>
          </cell>
          <cell r="AQ40">
            <v>811.80000000000109</v>
          </cell>
          <cell r="AR40">
            <v>1277.7000000000003</v>
          </cell>
          <cell r="AS40">
            <v>1407.8999999999978</v>
          </cell>
          <cell r="AT40">
            <v>1127.900000000001</v>
          </cell>
          <cell r="AU40">
            <v>1435.1</v>
          </cell>
          <cell r="AV40">
            <v>1484.5</v>
          </cell>
          <cell r="AW40">
            <v>1639.0999999999983</v>
          </cell>
          <cell r="AX40">
            <v>1443.7999999999984</v>
          </cell>
          <cell r="AY40">
            <v>1561.1999999999987</v>
          </cell>
          <cell r="AZ40">
            <v>1801.4000000000019</v>
          </cell>
          <cell r="BA40">
            <v>2039.1999999999998</v>
          </cell>
          <cell r="BB40">
            <v>1849.6999999999948</v>
          </cell>
          <cell r="BC40">
            <v>1824.8000000000029</v>
          </cell>
          <cell r="BD40">
            <v>1866.5000000000032</v>
          </cell>
          <cell r="BE40">
            <v>1655.6999999999962</v>
          </cell>
          <cell r="BF40">
            <v>2064.2000000000021</v>
          </cell>
          <cell r="BG40">
            <v>1772.6999999999957</v>
          </cell>
          <cell r="BH40">
            <v>2399.7999999999984</v>
          </cell>
          <cell r="BI40">
            <v>1907.2999999999984</v>
          </cell>
          <cell r="BJ40">
            <v>0.27751151919866351</v>
          </cell>
          <cell r="BK40">
            <v>4304.2000000000116</v>
          </cell>
          <cell r="BL40">
            <v>6001.5000000000091</v>
          </cell>
          <cell r="BM40">
            <v>3.581787830474914E-3</v>
          </cell>
          <cell r="BP40">
            <v>0.22791466346153921</v>
          </cell>
          <cell r="BQ40">
            <v>1522.0052393309988</v>
          </cell>
          <cell r="BR40">
            <v>1120.3060000000196</v>
          </cell>
          <cell r="BS40">
            <v>-5.1383028987059043E-2</v>
          </cell>
          <cell r="BT40">
            <v>1639.1</v>
          </cell>
          <cell r="BU40">
            <v>0.23425773141001696</v>
          </cell>
          <cell r="BV40">
            <v>2513</v>
          </cell>
          <cell r="BW40">
            <v>2405.306999999993</v>
          </cell>
          <cell r="BX40">
            <v>1773.2739999999997</v>
          </cell>
          <cell r="BY40">
            <v>763.08999999999992</v>
          </cell>
          <cell r="BZ40">
            <v>4327.7060000000201</v>
          </cell>
          <cell r="CA40">
            <v>3489.7059999999915</v>
          </cell>
          <cell r="CB40">
            <v>838.00000000001819</v>
          </cell>
          <cell r="CC40">
            <v>-0.25702633212162651</v>
          </cell>
          <cell r="CE40">
            <v>7228.2070000000058</v>
          </cell>
          <cell r="CF40">
            <v>2055.5999999999913</v>
          </cell>
          <cell r="CG40">
            <v>2.5163489978595237</v>
          </cell>
          <cell r="CK40">
            <v>1438.6000000000049</v>
          </cell>
          <cell r="CL40">
            <v>1612.3000000000056</v>
          </cell>
          <cell r="CM40">
            <v>977.99999999999784</v>
          </cell>
          <cell r="CN40">
            <v>0.64856850715747361</v>
          </cell>
          <cell r="CQ40" t="str">
            <v>EBIT</v>
          </cell>
          <cell r="CR40">
            <v>214.29999999999995</v>
          </cell>
          <cell r="CS40">
            <v>355.2</v>
          </cell>
          <cell r="CT40">
            <v>-0.396677927927928</v>
          </cell>
          <cell r="CU40">
            <v>403.542888</v>
          </cell>
          <cell r="CV40">
            <v>-0.46895359484070509</v>
          </cell>
        </row>
        <row r="41">
          <cell r="A41" t="str">
            <v>as % of sales</v>
          </cell>
          <cell r="C41">
            <v>1.2830635609949381E-3</v>
          </cell>
          <cell r="D41">
            <v>6.6909593516366092E-2</v>
          </cell>
          <cell r="E41">
            <v>1.6081970550315447E-2</v>
          </cell>
          <cell r="F41">
            <v>4.4736044346281936E-2</v>
          </cell>
          <cell r="G41">
            <v>-0.1656650413879123</v>
          </cell>
          <cell r="H41">
            <v>2.3211897080809046E-2</v>
          </cell>
          <cell r="I41">
            <v>3.6309802088203204E-2</v>
          </cell>
          <cell r="J41">
            <v>4.8729470096064424E-2</v>
          </cell>
          <cell r="K41">
            <v>-0.1007541478129713</v>
          </cell>
          <cell r="L41">
            <v>1.0217043132490229E-2</v>
          </cell>
          <cell r="M41">
            <v>2.143058558135158E-2</v>
          </cell>
          <cell r="N41">
            <v>4.0193387143032944E-2</v>
          </cell>
          <cell r="O41">
            <v>-5.7118953452996696E-2</v>
          </cell>
          <cell r="P41">
            <v>3.0365163054091086E-2</v>
          </cell>
          <cell r="Q41">
            <v>0.10470677942603646</v>
          </cell>
          <cell r="R41">
            <v>3.5144243232233453E-2</v>
          </cell>
          <cell r="S41">
            <v>-2.8855274324796454E-2</v>
          </cell>
          <cell r="T41">
            <v>4.7018726866273286E-2</v>
          </cell>
          <cell r="U41">
            <v>3.9029858351166846E-2</v>
          </cell>
          <cell r="V41">
            <v>0.12455983097509436</v>
          </cell>
          <cell r="W41">
            <v>2.6274413891897559E-2</v>
          </cell>
          <cell r="X41">
            <v>0.10272067887961928</v>
          </cell>
          <cell r="Y41">
            <v>3.6394529858313582E-2</v>
          </cell>
          <cell r="Z41">
            <v>9.9229423722403565E-2</v>
          </cell>
          <cell r="AA41">
            <v>1.5781955057708318E-2</v>
          </cell>
          <cell r="AB41">
            <v>6.5383072603289169E-2</v>
          </cell>
          <cell r="AC41">
            <v>5.5599652265941026E-2</v>
          </cell>
          <cell r="AD41">
            <v>7.9655363159394449E-2</v>
          </cell>
          <cell r="AE41">
            <v>2.7362465207537982E-2</v>
          </cell>
          <cell r="AF41">
            <v>6.8836097835254434E-2</v>
          </cell>
          <cell r="AG41">
            <v>3.843038542536354E-2</v>
          </cell>
          <cell r="AH41">
            <v>5.364015464669545E-2</v>
          </cell>
          <cell r="AI41">
            <v>4.0310938367573559E-2</v>
          </cell>
          <cell r="AJ41">
            <v>8.0677611090185869E-2</v>
          </cell>
          <cell r="AK41">
            <v>4.1141372811343314E-2</v>
          </cell>
          <cell r="AL41">
            <v>5.0315536184508194E-2</v>
          </cell>
          <cell r="AM41">
            <v>2.7316291396729114E-2</v>
          </cell>
          <cell r="AN41">
            <v>6.6463463550749863E-2</v>
          </cell>
          <cell r="AO41">
            <v>5.7820185962807434E-2</v>
          </cell>
          <cell r="AP41">
            <v>6.1044904745198941E-2</v>
          </cell>
          <cell r="AQ41">
            <v>6.4797298915255944E-2</v>
          </cell>
          <cell r="AR41">
            <v>8.3185218461298088E-2</v>
          </cell>
          <cell r="AS41">
            <v>7.2030451399014525E-2</v>
          </cell>
          <cell r="AT41">
            <v>6.3438586229006652E-2</v>
          </cell>
          <cell r="AU41">
            <v>7.1023458378699389E-2</v>
          </cell>
          <cell r="AV41">
            <v>7.0813894692654825E-2</v>
          </cell>
          <cell r="AW41">
            <v>6.7173476496864809E-2</v>
          </cell>
          <cell r="AX41">
            <v>6.3275439680598775E-2</v>
          </cell>
          <cell r="AY41">
            <v>7.0781855688799161E-2</v>
          </cell>
          <cell r="AZ41">
            <v>7.914832292023663E-2</v>
          </cell>
          <cell r="BA41">
            <v>6.7572403737822251E-2</v>
          </cell>
          <cell r="BB41">
            <v>7.078186465843149E-2</v>
          </cell>
          <cell r="BC41">
            <v>5.8719233380635748E-2</v>
          </cell>
          <cell r="BD41">
            <v>8.0142724036806098E-2</v>
          </cell>
          <cell r="BE41">
            <v>6.1877515631014485E-2</v>
          </cell>
          <cell r="BF41">
            <v>7.3632543572401968E-2</v>
          </cell>
          <cell r="BG41">
            <v>6.1308552140109975E-2</v>
          </cell>
          <cell r="BH41">
            <v>6.6789681247512528E-2</v>
          </cell>
          <cell r="BI41">
            <v>6.5262394311738831E-2</v>
          </cell>
          <cell r="BJ41">
            <v>23.506</v>
          </cell>
          <cell r="BK41">
            <v>6.599873651412852E-2</v>
          </cell>
          <cell r="BL41">
            <v>6.7895801467992969E-2</v>
          </cell>
          <cell r="BM41">
            <v>-1</v>
          </cell>
          <cell r="BO41">
            <v>412.81299999999999</v>
          </cell>
          <cell r="BP41">
            <v>465.99999999999994</v>
          </cell>
          <cell r="BQ41">
            <v>6.8461575136194622E-2</v>
          </cell>
          <cell r="BR41">
            <v>6.302706047820078E-2</v>
          </cell>
          <cell r="BT41">
            <v>6.716521881658738E-2</v>
          </cell>
          <cell r="BU41">
            <v>-83.499000000000009</v>
          </cell>
          <cell r="BV41">
            <v>303.60000000000002</v>
          </cell>
          <cell r="BW41">
            <v>80.2</v>
          </cell>
          <cell r="BX41">
            <v>2.7855361596009978</v>
          </cell>
          <cell r="CA41" t="str">
            <v>Jewellery</v>
          </cell>
          <cell r="CF41">
            <v>5.4033877632560998E-2</v>
          </cell>
          <cell r="CK41">
            <v>4.8043655405495829E-2</v>
          </cell>
          <cell r="CL41">
            <v>0.64856850715747361</v>
          </cell>
          <cell r="CQ41" t="str">
            <v>EBIT Margin (%)</v>
          </cell>
          <cell r="CR41">
            <v>3.3718826213515844E-2</v>
          </cell>
          <cell r="CS41">
            <v>5.7688559734944453E-2</v>
          </cell>
          <cell r="CU41">
            <v>5.8000000000000003E-2</v>
          </cell>
        </row>
        <row r="42">
          <cell r="A42" t="str">
            <v>QoQ Growth</v>
          </cell>
          <cell r="D42">
            <v>80.923076923072358</v>
          </cell>
          <cell r="E42">
            <v>-0.77746478873239533</v>
          </cell>
          <cell r="F42">
            <v>3.3586497890295428</v>
          </cell>
          <cell r="G42">
            <v>-2.4143272023233342</v>
          </cell>
          <cell r="H42">
            <v>-1.2019164955509942</v>
          </cell>
          <cell r="I42">
            <v>1.3694915254237108</v>
          </cell>
          <cell r="J42">
            <v>0.79971387696709484</v>
          </cell>
          <cell r="K42">
            <v>-1.7965023847376791</v>
          </cell>
          <cell r="L42">
            <v>-1.1846307385229546</v>
          </cell>
          <cell r="M42">
            <v>1.4648648648648512</v>
          </cell>
          <cell r="N42">
            <v>1.1513157894737009</v>
          </cell>
          <cell r="O42">
            <v>-1.7655453618756336</v>
          </cell>
          <cell r="P42">
            <v>-1.8282290279627182</v>
          </cell>
          <cell r="Q42">
            <v>3.856913183279735</v>
          </cell>
          <cell r="R42">
            <v>-0.68586560741476377</v>
          </cell>
          <cell r="S42">
            <v>-1.6090621707060038</v>
          </cell>
          <cell r="T42">
            <v>-3.21972318339101</v>
          </cell>
          <cell r="U42">
            <v>-0.10444271239282787</v>
          </cell>
          <cell r="V42">
            <v>2.3864229765013003</v>
          </cell>
          <cell r="W42">
            <v>-0.8067334875353378</v>
          </cell>
          <cell r="X42">
            <v>3.7646276595744679</v>
          </cell>
          <cell r="Y42">
            <v>-0.62936087077867586</v>
          </cell>
          <cell r="Z42">
            <v>2.1611445783132468</v>
          </cell>
          <cell r="AA42">
            <v>-0.83420676512625214</v>
          </cell>
          <cell r="AB42">
            <v>3.9181034482758985</v>
          </cell>
          <cell r="AC42">
            <v>3.2270114942529133</v>
          </cell>
          <cell r="AD42">
            <v>0.38825591586327701</v>
          </cell>
          <cell r="AE42">
            <v>-0.38851121685928025</v>
          </cell>
          <cell r="AF42">
            <v>1.72206781545303</v>
          </cell>
          <cell r="AG42">
            <v>-0.37022666938942239</v>
          </cell>
          <cell r="AH42">
            <v>0.4306128404669245</v>
          </cell>
          <cell r="AI42">
            <v>-0.25952117062291247</v>
          </cell>
          <cell r="AJ42">
            <v>1.6880930517294166</v>
          </cell>
          <cell r="AK42">
            <v>-0.52026873149624364</v>
          </cell>
          <cell r="AL42">
            <v>5.2219321148805564E-2</v>
          </cell>
          <cell r="AM42">
            <v>-0.45594180013533547</v>
          </cell>
          <cell r="AN42">
            <v>2.1602945505657458</v>
          </cell>
          <cell r="AO42">
            <v>1.1659623486132364E-2</v>
          </cell>
          <cell r="AP42">
            <v>3.8053923666494516E-2</v>
          </cell>
          <cell r="AQ42">
            <v>1.4201063674291303E-2</v>
          </cell>
          <cell r="AR42">
            <v>0.57390983000738927</v>
          </cell>
          <cell r="AS42">
            <v>0.10190185489551351</v>
          </cell>
          <cell r="AT42">
            <v>-0.19887776120462908</v>
          </cell>
          <cell r="AU42">
            <v>0.27236457132724401</v>
          </cell>
          <cell r="AV42">
            <v>3.4422688314403205E-2</v>
          </cell>
          <cell r="AW42">
            <v>0.10414280902660722</v>
          </cell>
          <cell r="AX42">
            <v>-0.119150753462266</v>
          </cell>
          <cell r="AY42">
            <v>8.1313201274415103E-2</v>
          </cell>
          <cell r="AZ42">
            <v>0.15385600819882361</v>
          </cell>
          <cell r="BA42">
            <v>0.1320084378816464</v>
          </cell>
          <cell r="BB42">
            <v>-9.292859945076748E-2</v>
          </cell>
          <cell r="BC42">
            <v>-1.3461642428497567E-2</v>
          </cell>
          <cell r="BD42">
            <v>2.2851819377466054E-2</v>
          </cell>
          <cell r="BE42">
            <v>-0.11293865523707824</v>
          </cell>
          <cell r="BF42">
            <v>0.24672344023676196</v>
          </cell>
          <cell r="BG42">
            <v>-0.14121693634338051</v>
          </cell>
          <cell r="BH42">
            <v>0.35375416032041751</v>
          </cell>
          <cell r="BI42">
            <v>-0.20522543545295457</v>
          </cell>
          <cell r="BJ42">
            <v>4304.2000000000198</v>
          </cell>
          <cell r="BK42">
            <v>3466.1999999999916</v>
          </cell>
          <cell r="BL42">
            <v>838.00000000001819</v>
          </cell>
          <cell r="BM42">
            <v>-1.1918951132315891E-3</v>
          </cell>
          <cell r="BO42">
            <v>6807.8000000000202</v>
          </cell>
          <cell r="BP42">
            <v>1589.5999999999913</v>
          </cell>
          <cell r="BQ42">
            <v>-7.1438448336892502E-2</v>
          </cell>
          <cell r="BR42">
            <v>-0.20427161019957285</v>
          </cell>
          <cell r="BT42">
            <v>0.10414280902660722</v>
          </cell>
          <cell r="BU42">
            <v>1522.0990000000049</v>
          </cell>
          <cell r="BV42">
            <v>1308.7000000000057</v>
          </cell>
          <cell r="BW42">
            <v>897.79999999999757</v>
          </cell>
          <cell r="BX42">
            <v>0.45767431499221356</v>
          </cell>
          <cell r="CA42" t="str">
            <v>Net Sales</v>
          </cell>
          <cell r="CB42">
            <v>6355.5</v>
          </cell>
          <cell r="CC42">
            <v>6157.2</v>
          </cell>
          <cell r="CD42">
            <v>3.2206197622295818E-2</v>
          </cell>
          <cell r="CE42">
            <v>6957.6359999999995</v>
          </cell>
          <cell r="CF42">
            <v>-8.6543187944870814E-2</v>
          </cell>
        </row>
        <row r="43">
          <cell r="A43" t="str">
            <v>YoY Growth</v>
          </cell>
          <cell r="C43">
            <v>1.3000000000000711</v>
          </cell>
          <cell r="D43">
            <v>106.49999999999989</v>
          </cell>
          <cell r="E43">
            <v>23.699999999999871</v>
          </cell>
          <cell r="F43">
            <v>103.29999999999961</v>
          </cell>
          <cell r="G43">
            <v>-113.38461538460915</v>
          </cell>
          <cell r="H43">
            <v>-0.72300469483567831</v>
          </cell>
          <cell r="I43">
            <v>1.9493670886076107</v>
          </cell>
          <cell r="J43">
            <v>0.21781219748306269</v>
          </cell>
          <cell r="K43">
            <v>-0.31416837782340834</v>
          </cell>
          <cell r="L43">
            <v>-0.37288135593220617</v>
          </cell>
          <cell r="M43">
            <v>-0.34763948497854225</v>
          </cell>
          <cell r="N43">
            <v>-0.22019077901430373</v>
          </cell>
          <cell r="O43">
            <v>-0.25049900199600716</v>
          </cell>
          <cell r="P43">
            <v>2.362162162162162</v>
          </cell>
          <cell r="Q43">
            <v>5.6250000000000258</v>
          </cell>
          <cell r="R43">
            <v>-3.2619775739046841E-2</v>
          </cell>
          <cell r="S43">
            <v>-0.23035952063915133</v>
          </cell>
          <cell r="T43">
            <v>1.062700964630217</v>
          </cell>
          <cell r="U43">
            <v>-0.61966236345580961</v>
          </cell>
          <cell r="V43">
            <v>3.100105374077974</v>
          </cell>
          <cell r="W43">
            <v>-2.3010380622837419</v>
          </cell>
          <cell r="X43">
            <v>1.7926734216679678</v>
          </cell>
          <cell r="Y43">
            <v>0.15578764142733093</v>
          </cell>
          <cell r="Z43">
            <v>7.8900025700336274E-2</v>
          </cell>
          <cell r="AA43">
            <v>-7.4468085106390469E-2</v>
          </cell>
          <cell r="AB43">
            <v>-4.4655316773653975E-2</v>
          </cell>
          <cell r="AC43">
            <v>1.2153614457831283</v>
          </cell>
          <cell r="AD43">
            <v>0.13196760362076887</v>
          </cell>
          <cell r="AE43">
            <v>1.584770114942549</v>
          </cell>
          <cell r="AF43">
            <v>0.43061641834648068</v>
          </cell>
          <cell r="AG43">
            <v>4.8266485384090618E-2</v>
          </cell>
          <cell r="AH43">
            <v>-7.1546717171717455E-2</v>
          </cell>
          <cell r="AI43">
            <v>0.81600889382990527</v>
          </cell>
          <cell r="AJ43">
            <v>0.79334286297733314</v>
          </cell>
          <cell r="AK43">
            <v>0.36608300907911517</v>
          </cell>
          <cell r="AL43">
            <v>4.7574688180473945E-3</v>
          </cell>
          <cell r="AM43">
            <v>-0.26176614631159845</v>
          </cell>
          <cell r="AN43">
            <v>-0.13208494648144009</v>
          </cell>
          <cell r="AO43">
            <v>0.83026347021125524</v>
          </cell>
          <cell r="AP43">
            <v>0.80562373110763352</v>
          </cell>
          <cell r="AQ43">
            <v>2.3659367860652316</v>
          </cell>
          <cell r="AR43">
            <v>0.67632507350404203</v>
          </cell>
          <cell r="AS43">
            <v>0.82585690386335964</v>
          </cell>
          <cell r="AT43">
            <v>0.40911231795791148</v>
          </cell>
          <cell r="AU43">
            <v>0.76779995072677742</v>
          </cell>
          <cell r="AV43">
            <v>0.16185333020270765</v>
          </cell>
          <cell r="AW43">
            <v>0.16421620853753871</v>
          </cell>
          <cell r="AX43">
            <v>0.28007802110115887</v>
          </cell>
          <cell r="AY43">
            <v>8.7868441223607263E-2</v>
          </cell>
          <cell r="AZ43">
            <v>0.21347254968002827</v>
          </cell>
          <cell r="BA43">
            <v>0.24409737050820679</v>
          </cell>
          <cell r="BB43">
            <v>0.28113312093087472</v>
          </cell>
          <cell r="BC43">
            <v>0.16884447860620311</v>
          </cell>
          <cell r="BD43">
            <v>3.6138558898635154E-2</v>
          </cell>
          <cell r="BE43">
            <v>-0.18806394664574522</v>
          </cell>
          <cell r="BF43">
            <v>0.11596475104071358</v>
          </cell>
          <cell r="BG43">
            <v>-2.8551074090315209E-2</v>
          </cell>
          <cell r="BH43">
            <v>0.28572193945887725</v>
          </cell>
          <cell r="BI43">
            <v>0.15195989611644789</v>
          </cell>
          <cell r="BJ43">
            <v>4327.7060000000201</v>
          </cell>
          <cell r="BK43">
            <v>3489.7059999999915</v>
          </cell>
          <cell r="BL43">
            <v>838.00000000001819</v>
          </cell>
          <cell r="BM43">
            <v>-0.25199008128136102</v>
          </cell>
          <cell r="BO43">
            <v>7220.6130000000203</v>
          </cell>
          <cell r="BP43">
            <v>2055.5999999999913</v>
          </cell>
          <cell r="BQ43">
            <v>0.35856207083687153</v>
          </cell>
          <cell r="BR43">
            <v>0.39962495299422129</v>
          </cell>
          <cell r="BT43">
            <v>0.16421620853753871</v>
          </cell>
          <cell r="BU43">
            <v>1438.6000000000049</v>
          </cell>
          <cell r="BV43">
            <v>1612.3000000000056</v>
          </cell>
          <cell r="BW43">
            <v>977.99999999999784</v>
          </cell>
          <cell r="BX43">
            <v>0.64856850715747361</v>
          </cell>
          <cell r="CA43" t="str">
            <v>EBIT</v>
          </cell>
          <cell r="CB43">
            <v>214.29999999999995</v>
          </cell>
          <cell r="CC43">
            <v>355.2</v>
          </cell>
          <cell r="CD43">
            <v>-0.396677927927928</v>
          </cell>
          <cell r="CE43">
            <v>403.542888</v>
          </cell>
          <cell r="CF43">
            <v>-0.46895359484070509</v>
          </cell>
        </row>
        <row r="44">
          <cell r="A44" t="str">
            <v>Equity Capital</v>
          </cell>
          <cell r="C44">
            <v>422.8</v>
          </cell>
          <cell r="D44">
            <v>422.8</v>
          </cell>
          <cell r="E44">
            <v>422.8</v>
          </cell>
          <cell r="F44">
            <v>422.8</v>
          </cell>
          <cell r="G44">
            <v>422.8</v>
          </cell>
          <cell r="H44">
            <v>422.8</v>
          </cell>
          <cell r="I44">
            <v>422.8</v>
          </cell>
          <cell r="J44">
            <v>4.8729470096064424E-2</v>
          </cell>
          <cell r="K44">
            <v>-0.1007541478129713</v>
          </cell>
          <cell r="L44">
            <v>422.8</v>
          </cell>
          <cell r="M44">
            <v>422.8</v>
          </cell>
          <cell r="N44">
            <v>422.8</v>
          </cell>
          <cell r="O44">
            <v>422.8</v>
          </cell>
          <cell r="P44">
            <v>422.8</v>
          </cell>
          <cell r="Q44">
            <v>422.8</v>
          </cell>
          <cell r="R44">
            <v>422.8</v>
          </cell>
          <cell r="S44">
            <v>422.8</v>
          </cell>
          <cell r="T44">
            <v>422.8</v>
          </cell>
          <cell r="U44">
            <v>422.8</v>
          </cell>
          <cell r="V44">
            <v>422.8</v>
          </cell>
          <cell r="W44">
            <v>422.8</v>
          </cell>
          <cell r="X44">
            <v>422.8</v>
          </cell>
          <cell r="Y44">
            <v>422.8</v>
          </cell>
          <cell r="Z44">
            <v>422.8</v>
          </cell>
          <cell r="AA44">
            <v>443.9</v>
          </cell>
          <cell r="AB44">
            <v>443.9</v>
          </cell>
          <cell r="AC44">
            <v>443.9</v>
          </cell>
          <cell r="AD44">
            <v>443.9</v>
          </cell>
          <cell r="AE44">
            <v>443.9</v>
          </cell>
          <cell r="AF44">
            <v>443.9</v>
          </cell>
          <cell r="AG44">
            <v>443.9</v>
          </cell>
          <cell r="AH44">
            <v>5.364015464669545E-2</v>
          </cell>
          <cell r="AI44">
            <v>4.0310938367573559E-2</v>
          </cell>
          <cell r="AJ44">
            <v>8.0677611090185869E-2</v>
          </cell>
          <cell r="AK44">
            <v>4.1141372811343314E-2</v>
          </cell>
          <cell r="AL44">
            <v>5.0315536184508194E-2</v>
          </cell>
          <cell r="AM44">
            <v>2.7316291396729114E-2</v>
          </cell>
          <cell r="AN44">
            <v>6.6463463550749863E-2</v>
          </cell>
          <cell r="AO44">
            <v>5.7820185962807434E-2</v>
          </cell>
          <cell r="AP44">
            <v>6.1044904745198941E-2</v>
          </cell>
          <cell r="AQ44">
            <v>6.4797298915255944E-2</v>
          </cell>
          <cell r="AR44">
            <v>8.3185218461298088E-2</v>
          </cell>
          <cell r="AS44">
            <v>7.2030451399014525E-2</v>
          </cell>
          <cell r="AT44">
            <v>6.302706047820078E-2</v>
          </cell>
          <cell r="AU44">
            <v>7.0907840099776714E-2</v>
          </cell>
          <cell r="AV44">
            <v>7.0694639228369244E-2</v>
          </cell>
          <cell r="BP44">
            <v>5.4033877632560998E-2</v>
          </cell>
          <cell r="BU44">
            <v>4.8043655405495829E-2</v>
          </cell>
          <cell r="BV44">
            <v>0.64856850715747361</v>
          </cell>
          <cell r="CA44" t="str">
            <v>EBIT Margin (%)</v>
          </cell>
          <cell r="CB44">
            <v>3.3718826213515844E-2</v>
          </cell>
          <cell r="CC44">
            <v>5.7688559734944453E-2</v>
          </cell>
          <cell r="CE44">
            <v>5.8000000000000003E-2</v>
          </cell>
          <cell r="CF44">
            <v>337.29999999999995</v>
          </cell>
          <cell r="CK44">
            <v>-0.29999999999921556</v>
          </cell>
        </row>
        <row r="45">
          <cell r="A45" t="str">
            <v>Preference Capital</v>
          </cell>
          <cell r="C45">
            <v>400</v>
          </cell>
          <cell r="D45">
            <v>400</v>
          </cell>
          <cell r="E45">
            <v>400</v>
          </cell>
          <cell r="F45">
            <v>400</v>
          </cell>
          <cell r="G45">
            <v>360</v>
          </cell>
          <cell r="H45">
            <v>400</v>
          </cell>
          <cell r="I45">
            <v>400</v>
          </cell>
          <cell r="J45">
            <v>0.79971387696709484</v>
          </cell>
          <cell r="K45">
            <v>-1.7965023847376791</v>
          </cell>
          <cell r="L45">
            <v>400</v>
          </cell>
          <cell r="M45">
            <v>400</v>
          </cell>
          <cell r="N45">
            <v>400</v>
          </cell>
          <cell r="O45">
            <v>400</v>
          </cell>
          <cell r="P45">
            <v>380</v>
          </cell>
          <cell r="Q45">
            <v>400</v>
          </cell>
          <cell r="R45">
            <v>400</v>
          </cell>
          <cell r="S45">
            <v>330</v>
          </cell>
          <cell r="T45">
            <v>400</v>
          </cell>
          <cell r="U45">
            <v>400</v>
          </cell>
          <cell r="V45">
            <v>400</v>
          </cell>
          <cell r="W45">
            <v>400</v>
          </cell>
          <cell r="X45">
            <v>400</v>
          </cell>
          <cell r="Y45">
            <v>400</v>
          </cell>
          <cell r="Z45">
            <v>400</v>
          </cell>
          <cell r="AA45">
            <v>-0.83420676512625214</v>
          </cell>
          <cell r="AB45">
            <v>0</v>
          </cell>
          <cell r="AC45">
            <v>0</v>
          </cell>
          <cell r="AD45">
            <v>0</v>
          </cell>
          <cell r="AE45">
            <v>0</v>
          </cell>
          <cell r="AF45">
            <v>0</v>
          </cell>
          <cell r="AG45">
            <v>0</v>
          </cell>
          <cell r="AH45">
            <v>0.4306128404669245</v>
          </cell>
          <cell r="AI45">
            <v>-0.25952117062291247</v>
          </cell>
          <cell r="AJ45">
            <v>1.6880930517294166</v>
          </cell>
          <cell r="AK45">
            <v>-0.52026873149624364</v>
          </cell>
          <cell r="AL45">
            <v>5.2219321148805564E-2</v>
          </cell>
          <cell r="AM45">
            <v>-0.45594180013533547</v>
          </cell>
          <cell r="AN45">
            <v>2.1602945505657458</v>
          </cell>
          <cell r="AO45">
            <v>1.1659623486132364E-2</v>
          </cell>
          <cell r="AP45">
            <v>3.8053923666494516E-2</v>
          </cell>
          <cell r="AQ45">
            <v>1.4201063674291303E-2</v>
          </cell>
          <cell r="AR45">
            <v>0.57390983000738927</v>
          </cell>
          <cell r="AS45">
            <v>0.10190185489551351</v>
          </cell>
          <cell r="AT45">
            <v>-0.20427161019957285</v>
          </cell>
          <cell r="AU45">
            <v>0.2788470292937586</v>
          </cell>
          <cell r="AV45">
            <v>3.4410553500382024E-2</v>
          </cell>
        </row>
        <row r="46">
          <cell r="A46" t="str">
            <v>EPS</v>
          </cell>
          <cell r="C46">
            <v>0.1</v>
          </cell>
          <cell r="D46">
            <v>2.2000000000000002</v>
          </cell>
          <cell r="G46">
            <v>-3.69</v>
          </cell>
          <cell r="H46">
            <v>0.48</v>
          </cell>
          <cell r="I46">
            <v>1.44</v>
          </cell>
          <cell r="J46">
            <v>0.21781219748306269</v>
          </cell>
          <cell r="K46">
            <v>-0.31416837782340834</v>
          </cell>
          <cell r="L46">
            <v>0.23</v>
          </cell>
          <cell r="M46">
            <v>0.87</v>
          </cell>
          <cell r="N46">
            <v>2.09</v>
          </cell>
          <cell r="O46">
            <v>-2.0099999999999998</v>
          </cell>
          <cell r="P46">
            <v>1.25</v>
          </cell>
          <cell r="Q46">
            <v>0.47</v>
          </cell>
          <cell r="R46">
            <v>2.04</v>
          </cell>
          <cell r="S46">
            <v>-1.56</v>
          </cell>
          <cell r="T46">
            <v>2.25</v>
          </cell>
          <cell r="U46">
            <v>1.17</v>
          </cell>
          <cell r="V46">
            <v>3.29</v>
          </cell>
          <cell r="W46">
            <v>1</v>
          </cell>
          <cell r="X46">
            <v>4.6900000000000004</v>
          </cell>
          <cell r="Y46">
            <v>2.36</v>
          </cell>
          <cell r="Z46">
            <v>8.6300000000000008</v>
          </cell>
          <cell r="AA46">
            <v>0.92</v>
          </cell>
          <cell r="AB46">
            <v>7.25</v>
          </cell>
          <cell r="AC46">
            <v>6.24</v>
          </cell>
          <cell r="AD46">
            <v>6.83</v>
          </cell>
          <cell r="AE46">
            <v>2.85</v>
          </cell>
          <cell r="AF46">
            <v>10.43</v>
          </cell>
          <cell r="AG46">
            <v>6.95</v>
          </cell>
          <cell r="AH46">
            <v>-7.1546717171717455E-2</v>
          </cell>
          <cell r="AI46">
            <v>0.81600889382990527</v>
          </cell>
          <cell r="AJ46">
            <v>0.79334286297733314</v>
          </cell>
          <cell r="AK46">
            <v>0.36608300907911517</v>
          </cell>
          <cell r="AL46">
            <v>4.7574688180473945E-3</v>
          </cell>
          <cell r="AM46">
            <v>-0.26176614631159845</v>
          </cell>
          <cell r="AN46">
            <v>-0.13208494648144009</v>
          </cell>
          <cell r="AO46">
            <v>0.83026347021125524</v>
          </cell>
          <cell r="AP46">
            <v>0.80562373110763352</v>
          </cell>
          <cell r="AQ46">
            <v>2.3659367860652316</v>
          </cell>
          <cell r="AR46">
            <v>0.67632507350404203</v>
          </cell>
          <cell r="AS46">
            <v>0.82585690386335964</v>
          </cell>
          <cell r="AT46">
            <v>0.39962495299422129</v>
          </cell>
          <cell r="AU46">
            <v>0.76484355752648003</v>
          </cell>
          <cell r="AV46">
            <v>0.15989668936369683</v>
          </cell>
        </row>
        <row r="47">
          <cell r="A47" t="str">
            <v>Equity Capital</v>
          </cell>
          <cell r="C47">
            <v>422.8</v>
          </cell>
          <cell r="D47">
            <v>422.8</v>
          </cell>
          <cell r="E47">
            <v>422.8</v>
          </cell>
          <cell r="F47">
            <v>422.8</v>
          </cell>
          <cell r="G47">
            <v>422.8</v>
          </cell>
          <cell r="H47">
            <v>422.8</v>
          </cell>
          <cell r="I47">
            <v>422.8</v>
          </cell>
          <cell r="L47">
            <v>422.8</v>
          </cell>
          <cell r="M47">
            <v>422.8</v>
          </cell>
          <cell r="N47">
            <v>422.8</v>
          </cell>
          <cell r="O47">
            <v>422.8</v>
          </cell>
          <cell r="P47">
            <v>422.8</v>
          </cell>
          <cell r="Q47">
            <v>422.8</v>
          </cell>
          <cell r="R47">
            <v>422.8</v>
          </cell>
          <cell r="S47">
            <v>422.8</v>
          </cell>
          <cell r="T47">
            <v>422.8</v>
          </cell>
          <cell r="U47">
            <v>422.8</v>
          </cell>
          <cell r="V47">
            <v>422.8</v>
          </cell>
          <cell r="W47">
            <v>422.8</v>
          </cell>
          <cell r="X47">
            <v>422.8</v>
          </cell>
          <cell r="Y47">
            <v>422.8</v>
          </cell>
          <cell r="Z47">
            <v>422.8</v>
          </cell>
          <cell r="AA47">
            <v>443.9</v>
          </cell>
          <cell r="AB47">
            <v>443.9</v>
          </cell>
          <cell r="AC47">
            <v>443.9</v>
          </cell>
          <cell r="AD47">
            <v>443.9</v>
          </cell>
          <cell r="AE47">
            <v>443.9</v>
          </cell>
          <cell r="AF47">
            <v>463</v>
          </cell>
          <cell r="AG47">
            <v>443.9</v>
          </cell>
          <cell r="AI47" t="str">
            <v>tax free income</v>
          </cell>
          <cell r="AJ47" t="str">
            <v>6cr</v>
          </cell>
          <cell r="AK47" t="str">
            <v>Watches</v>
          </cell>
          <cell r="AL47" t="str">
            <v>Q4F2009</v>
          </cell>
          <cell r="AN47" t="str">
            <v>6cr</v>
          </cell>
          <cell r="AO47" t="str">
            <v>Watches</v>
          </cell>
          <cell r="AP47" t="str">
            <v>Q4F2009</v>
          </cell>
          <cell r="AQ47" t="str">
            <v>Q4F2009</v>
          </cell>
          <cell r="BP47">
            <v>337.29999999999995</v>
          </cell>
          <cell r="BU47">
            <v>-0.29999999999921556</v>
          </cell>
        </row>
        <row r="48">
          <cell r="A48" t="str">
            <v>Preference Capital</v>
          </cell>
          <cell r="C48">
            <v>400</v>
          </cell>
          <cell r="D48">
            <v>400</v>
          </cell>
          <cell r="E48">
            <v>400</v>
          </cell>
          <cell r="F48">
            <v>400</v>
          </cell>
          <cell r="G48">
            <v>360</v>
          </cell>
          <cell r="H48">
            <v>400</v>
          </cell>
          <cell r="I48">
            <v>400</v>
          </cell>
          <cell r="L48">
            <v>400</v>
          </cell>
          <cell r="M48">
            <v>400</v>
          </cell>
          <cell r="N48">
            <v>400</v>
          </cell>
          <cell r="O48">
            <v>400</v>
          </cell>
          <cell r="P48">
            <v>380</v>
          </cell>
          <cell r="Q48">
            <v>400</v>
          </cell>
          <cell r="R48">
            <v>400</v>
          </cell>
          <cell r="S48">
            <v>330</v>
          </cell>
          <cell r="T48">
            <v>400</v>
          </cell>
          <cell r="U48">
            <v>400</v>
          </cell>
          <cell r="V48">
            <v>400</v>
          </cell>
          <cell r="W48">
            <v>400</v>
          </cell>
          <cell r="X48">
            <v>400</v>
          </cell>
          <cell r="Y48">
            <v>400</v>
          </cell>
          <cell r="Z48">
            <v>400</v>
          </cell>
          <cell r="AB48">
            <v>0</v>
          </cell>
          <cell r="AC48">
            <v>0</v>
          </cell>
          <cell r="AD48">
            <v>0</v>
          </cell>
          <cell r="AE48">
            <v>0</v>
          </cell>
          <cell r="AF48">
            <v>0</v>
          </cell>
          <cell r="AG48">
            <v>0</v>
          </cell>
          <cell r="AI48" t="str">
            <v>Q4F2008</v>
          </cell>
          <cell r="AJ48" t="str">
            <v>11cr</v>
          </cell>
          <cell r="AK48" t="str">
            <v>Jewellery</v>
          </cell>
          <cell r="AL48" t="str">
            <v>29cr -  no tax benefits</v>
          </cell>
          <cell r="AN48" t="str">
            <v>11cr</v>
          </cell>
          <cell r="AO48" t="str">
            <v>Jewellery</v>
          </cell>
          <cell r="AP48" t="str">
            <v>29cr -  no tax benefits</v>
          </cell>
          <cell r="AQ48" t="str">
            <v>29cr -  no tax benefits</v>
          </cell>
        </row>
        <row r="49">
          <cell r="A49" t="str">
            <v>EPS</v>
          </cell>
          <cell r="C49">
            <v>0.1</v>
          </cell>
          <cell r="D49">
            <v>2.2000000000000002</v>
          </cell>
          <cell r="G49">
            <v>-3.69</v>
          </cell>
          <cell r="H49">
            <v>0.48</v>
          </cell>
          <cell r="I49">
            <v>1.44</v>
          </cell>
          <cell r="L49">
            <v>0.23</v>
          </cell>
          <cell r="M49">
            <v>0.87</v>
          </cell>
          <cell r="N49">
            <v>2.09</v>
          </cell>
          <cell r="O49">
            <v>-2.0099999999999998</v>
          </cell>
          <cell r="P49">
            <v>1.25</v>
          </cell>
          <cell r="Q49">
            <v>0.47</v>
          </cell>
          <cell r="R49">
            <v>2.04</v>
          </cell>
          <cell r="S49">
            <v>-1.56</v>
          </cell>
          <cell r="T49">
            <v>2.25</v>
          </cell>
          <cell r="U49">
            <v>1.17</v>
          </cell>
          <cell r="V49">
            <v>3.29</v>
          </cell>
          <cell r="W49">
            <v>1</v>
          </cell>
          <cell r="X49">
            <v>4.6900000000000004</v>
          </cell>
          <cell r="Y49">
            <v>2.36</v>
          </cell>
          <cell r="Z49">
            <v>8.6300000000000008</v>
          </cell>
          <cell r="AA49">
            <v>0.92</v>
          </cell>
          <cell r="AB49">
            <v>7.25</v>
          </cell>
          <cell r="AC49">
            <v>6.24</v>
          </cell>
          <cell r="AD49">
            <v>6.83</v>
          </cell>
          <cell r="AE49">
            <v>2.85</v>
          </cell>
          <cell r="AF49">
            <v>10.43</v>
          </cell>
          <cell r="AG49">
            <v>6.95</v>
          </cell>
        </row>
        <row r="50">
          <cell r="A50" t="str">
            <v>Segment Results</v>
          </cell>
          <cell r="W50">
            <v>2.6274413891897559E-2</v>
          </cell>
          <cell r="X50">
            <v>0.10272067887961928</v>
          </cell>
          <cell r="Y50">
            <v>3.6394529858313582E-2</v>
          </cell>
          <cell r="Z50">
            <v>9.9229423722403565E-2</v>
          </cell>
          <cell r="AA50">
            <v>1.5781955057708318E-2</v>
          </cell>
          <cell r="AB50">
            <v>6.5383072603289169E-2</v>
          </cell>
          <cell r="AC50">
            <v>5.5599652265941026E-2</v>
          </cell>
          <cell r="AD50">
            <v>7.9655363159394449E-2</v>
          </cell>
          <cell r="AE50">
            <v>2.7362465207537982E-2</v>
          </cell>
          <cell r="AF50">
            <v>6.8836097835254434E-2</v>
          </cell>
          <cell r="AG50">
            <v>3.843038542536354E-2</v>
          </cell>
          <cell r="AH50">
            <v>5.364015464669545E-2</v>
          </cell>
          <cell r="AI50">
            <v>4.0310938367573559E-2</v>
          </cell>
          <cell r="AJ50">
            <v>8.0677611090185869E-2</v>
          </cell>
          <cell r="AK50">
            <v>4.1141372811343314E-2</v>
          </cell>
          <cell r="AL50">
            <v>5.0315536184508194E-2</v>
          </cell>
          <cell r="AM50">
            <v>2.7316291396729114E-2</v>
          </cell>
          <cell r="AN50">
            <v>6.6463463550749863E-2</v>
          </cell>
          <cell r="AO50">
            <v>5.7820185962807434E-2</v>
          </cell>
          <cell r="AP50">
            <v>6.1044904745198941E-2</v>
          </cell>
          <cell r="AQ50">
            <v>6.4797298915255944E-2</v>
          </cell>
          <cell r="AR50">
            <v>8.3185218461298088E-2</v>
          </cell>
          <cell r="AS50">
            <v>7.2030451399014525E-2</v>
          </cell>
          <cell r="AT50">
            <v>6.302706047820078E-2</v>
          </cell>
          <cell r="AU50">
            <v>7.0907840099776714E-2</v>
          </cell>
          <cell r="AV50">
            <v>7.0694639228369244E-2</v>
          </cell>
          <cell r="BQ50">
            <v>40999</v>
          </cell>
          <cell r="BR50">
            <v>40633</v>
          </cell>
          <cell r="BV50">
            <v>40451</v>
          </cell>
          <cell r="BW50">
            <v>2010</v>
          </cell>
          <cell r="BX50" t="str">
            <v>9M</v>
          </cell>
        </row>
        <row r="51">
          <cell r="A51" t="str">
            <v>Net sales / Income from segments - does not incl Ot Op Inc</v>
          </cell>
          <cell r="AF51">
            <v>463</v>
          </cell>
          <cell r="AI51" t="str">
            <v>tax free income</v>
          </cell>
          <cell r="AJ51" t="str">
            <v>6cr</v>
          </cell>
          <cell r="AK51" t="str">
            <v>Watches</v>
          </cell>
          <cell r="AL51" t="str">
            <v>Q4F2009</v>
          </cell>
          <cell r="AN51" t="str">
            <v>6cr</v>
          </cell>
          <cell r="AO51" t="str">
            <v>Watches</v>
          </cell>
          <cell r="AP51" t="str">
            <v>Q4F2009</v>
          </cell>
          <cell r="AQ51" t="str">
            <v>Q4F2009</v>
          </cell>
          <cell r="CH51" t="str">
            <v>Averages -05</v>
          </cell>
        </row>
        <row r="52">
          <cell r="A52" t="str">
            <v>Watches Revenue</v>
          </cell>
          <cell r="I52">
            <v>1222</v>
          </cell>
          <cell r="J52">
            <v>1812.4</v>
          </cell>
          <cell r="K52">
            <v>754.4</v>
          </cell>
          <cell r="L52">
            <v>1076.9000000000001</v>
          </cell>
          <cell r="M52">
            <v>1240.4000000000001</v>
          </cell>
          <cell r="N52">
            <v>1467.3</v>
          </cell>
          <cell r="O52">
            <v>909.7</v>
          </cell>
          <cell r="P52">
            <v>1338.6</v>
          </cell>
          <cell r="Q52">
            <v>1255</v>
          </cell>
          <cell r="R52">
            <v>1841.5</v>
          </cell>
          <cell r="S52">
            <v>955.4</v>
          </cell>
          <cell r="T52">
            <v>1560.7</v>
          </cell>
          <cell r="U52">
            <v>1391.6</v>
          </cell>
          <cell r="V52">
            <v>1993.4</v>
          </cell>
          <cell r="W52">
            <v>1260.9000000000001</v>
          </cell>
          <cell r="X52">
            <v>1933.9</v>
          </cell>
          <cell r="Y52">
            <v>1578.3</v>
          </cell>
          <cell r="Z52">
            <v>1952.5</v>
          </cell>
          <cell r="AA52">
            <v>1486.8</v>
          </cell>
          <cell r="AB52">
            <v>2248.6</v>
          </cell>
          <cell r="AC52">
            <v>1624.3</v>
          </cell>
          <cell r="AD52">
            <v>2477.9</v>
          </cell>
          <cell r="AE52">
            <v>1688.3</v>
          </cell>
          <cell r="AF52">
            <v>2553.4</v>
          </cell>
          <cell r="AG52">
            <v>1857.3</v>
          </cell>
          <cell r="AH52">
            <v>2670.8999999999996</v>
          </cell>
          <cell r="AI52">
            <v>1718.9</v>
          </cell>
          <cell r="AJ52">
            <v>3034.5</v>
          </cell>
          <cell r="AK52">
            <v>1931.1</v>
          </cell>
          <cell r="AL52">
            <v>2400.3999999999996</v>
          </cell>
          <cell r="AM52">
            <v>2085.6999999999998</v>
          </cell>
          <cell r="AN52">
            <v>2955.2</v>
          </cell>
          <cell r="AO52">
            <v>2409.4</v>
          </cell>
          <cell r="AP52">
            <v>2817.5</v>
          </cell>
          <cell r="AQ52">
            <v>2540.1999999999998</v>
          </cell>
          <cell r="AR52">
            <v>3594.3</v>
          </cell>
          <cell r="AS52">
            <v>3268.1</v>
          </cell>
          <cell r="AT52">
            <v>3312.3</v>
          </cell>
          <cell r="AU52">
            <v>3153.9</v>
          </cell>
          <cell r="AV52">
            <v>4174.2</v>
          </cell>
          <cell r="AW52">
            <v>3831.1</v>
          </cell>
          <cell r="AX52">
            <v>4138.3</v>
          </cell>
          <cell r="AY52">
            <v>3606.9</v>
          </cell>
          <cell r="AZ52">
            <v>4717.8999999999996</v>
          </cell>
          <cell r="BA52">
            <v>4235.3</v>
          </cell>
          <cell r="BB52">
            <v>4198.7</v>
          </cell>
          <cell r="BC52">
            <v>4016.5</v>
          </cell>
          <cell r="BD52">
            <v>4390.7</v>
          </cell>
          <cell r="BE52">
            <v>4512.8999999999996</v>
          </cell>
          <cell r="BF52">
            <v>5017.6000000000004</v>
          </cell>
          <cell r="BG52">
            <v>4399.5</v>
          </cell>
          <cell r="BH52">
            <v>5274.6</v>
          </cell>
          <cell r="BI52">
            <v>4426.3</v>
          </cell>
          <cell r="BJ52">
            <v>5110</v>
          </cell>
          <cell r="BK52">
            <v>12719.5</v>
          </cell>
          <cell r="BL52">
            <v>15297.6</v>
          </cell>
          <cell r="BM52">
            <v>16668.071</v>
          </cell>
          <cell r="BN52">
            <v>17888.936000000002</v>
          </cell>
          <cell r="BP52">
            <v>15200.771000000001</v>
          </cell>
          <cell r="BQ52">
            <v>3793.0879999999984</v>
          </cell>
          <cell r="BR52">
            <v>3262</v>
          </cell>
          <cell r="BS52">
            <v>9.1010807025832863E-2</v>
          </cell>
          <cell r="BT52">
            <v>3831.1</v>
          </cell>
          <cell r="BV52">
            <v>3583.6</v>
          </cell>
          <cell r="BW52">
            <v>10267.799999999999</v>
          </cell>
          <cell r="BX52">
            <v>7450.2999999999993</v>
          </cell>
          <cell r="BZ52">
            <v>12664.6</v>
          </cell>
          <cell r="CA52">
            <v>9375</v>
          </cell>
          <cell r="CB52">
            <v>3289.6000000000004</v>
          </cell>
          <cell r="CC52">
            <v>-6.853243969447198E-3</v>
          </cell>
          <cell r="CE52" t="e">
            <v>#REF!</v>
          </cell>
          <cell r="CF52">
            <v>9084.9</v>
          </cell>
          <cell r="CG52" t="e">
            <v>#REF!</v>
          </cell>
          <cell r="CH52" t="str">
            <v>q1</v>
          </cell>
          <cell r="CI52">
            <v>0.11928741490884413</v>
          </cell>
          <cell r="CL52">
            <v>6684.5</v>
          </cell>
          <cell r="CM52">
            <v>6099</v>
          </cell>
        </row>
        <row r="53">
          <cell r="A53" t="str">
            <v>As % of total</v>
          </cell>
          <cell r="I53">
            <v>0.58908600077130735</v>
          </cell>
          <cell r="J53">
            <v>0.65486341956930183</v>
          </cell>
          <cell r="K53">
            <v>0.66344208952598716</v>
          </cell>
          <cell r="L53">
            <v>0.54667749631961016</v>
          </cell>
          <cell r="M53">
            <v>0.54113951662158633</v>
          </cell>
          <cell r="N53">
            <v>0.56628458955655903</v>
          </cell>
          <cell r="O53">
            <v>0.6187172685846426</v>
          </cell>
          <cell r="P53">
            <v>0.60045754272641627</v>
          </cell>
          <cell r="Q53">
            <v>0.41542535584243628</v>
          </cell>
          <cell r="R53">
            <v>0.63916559647356919</v>
          </cell>
          <cell r="S53">
            <v>0.45569016502909471</v>
          </cell>
          <cell r="T53">
            <v>0.54003460207612464</v>
          </cell>
          <cell r="U53">
            <v>0.4549645274136071</v>
          </cell>
          <cell r="V53">
            <v>0.60029511849911166</v>
          </cell>
          <cell r="W53">
            <v>0.41946107784431141</v>
          </cell>
          <cell r="X53">
            <v>0.52828693965634987</v>
          </cell>
          <cell r="Y53">
            <v>0.41334066624764304</v>
          </cell>
          <cell r="Z53">
            <v>0.44923268067091549</v>
          </cell>
          <cell r="AA53">
            <v>0.33004062243335036</v>
          </cell>
          <cell r="AB53">
            <v>0.41740454047632303</v>
          </cell>
          <cell r="AC53">
            <v>0.29911791245419223</v>
          </cell>
          <cell r="AD53">
            <v>0.40874599980205206</v>
          </cell>
          <cell r="AE53">
            <v>0.25662344768882334</v>
          </cell>
          <cell r="AF53">
            <v>0.35871932116716537</v>
          </cell>
          <cell r="AG53">
            <v>0.23135276532137516</v>
          </cell>
          <cell r="AH53">
            <v>0.32452825603577112</v>
          </cell>
          <cell r="AI53">
            <v>0.2118724500486879</v>
          </cell>
          <cell r="AJ53">
            <v>0.27845325160354933</v>
          </cell>
          <cell r="AK53">
            <v>0.18839632397416634</v>
          </cell>
          <cell r="AL53">
            <v>0.27198150833937634</v>
          </cell>
          <cell r="AM53">
            <v>0.23599230595157272</v>
          </cell>
          <cell r="AN53">
            <v>0.25698061688565788</v>
          </cell>
          <cell r="AO53">
            <v>0.18025796025855878</v>
          </cell>
          <cell r="AP53">
            <v>0.21411689604596199</v>
          </cell>
          <cell r="AQ53">
            <v>0.20146726414720226</v>
          </cell>
          <cell r="AR53">
            <v>0.23277335958345208</v>
          </cell>
          <cell r="AS53">
            <v>0.16588750653530079</v>
          </cell>
          <cell r="AT53">
            <v>0.18381957123750647</v>
          </cell>
          <cell r="AU53">
            <v>0.15431322565966837</v>
          </cell>
          <cell r="AV53">
            <v>0.19718921983135318</v>
          </cell>
          <cell r="AW53">
            <v>0.15542996705668524</v>
          </cell>
          <cell r="AX53">
            <v>0.17938403519798865</v>
          </cell>
          <cell r="AY53">
            <v>0.16168204190312255</v>
          </cell>
          <cell r="AZ53">
            <v>0.20514392555874422</v>
          </cell>
          <cell r="BA53">
            <v>0.13931907894736842</v>
          </cell>
          <cell r="BB53">
            <v>0.15887617065556711</v>
          </cell>
          <cell r="BC53">
            <v>0.12767370967383046</v>
          </cell>
          <cell r="BD53">
            <v>0.18609786593765229</v>
          </cell>
          <cell r="BE53">
            <v>0.16703061617268231</v>
          </cell>
          <cell r="BF53">
            <v>0.17737054947541075</v>
          </cell>
          <cell r="BG53">
            <v>0.150831036326984</v>
          </cell>
          <cell r="BH53">
            <v>0.14607559950925955</v>
          </cell>
          <cell r="BI53">
            <v>0.15086076147823985</v>
          </cell>
          <cell r="BJ53">
            <v>0.20341951792360821</v>
          </cell>
          <cell r="BQ53">
            <v>0.16880300580198729</v>
          </cell>
          <cell r="BR53">
            <v>0.18102811984927278</v>
          </cell>
          <cell r="BT53">
            <v>0.15542996705668524</v>
          </cell>
          <cell r="BV53">
            <v>0.23208040825842549</v>
          </cell>
          <cell r="CH53" t="str">
            <v>q2</v>
          </cell>
          <cell r="CI53" t="e">
            <v>#REF!</v>
          </cell>
          <cell r="CL53">
            <v>0.22844556539807523</v>
          </cell>
          <cell r="CM53">
            <v>0.28073647871116225</v>
          </cell>
        </row>
        <row r="54">
          <cell r="A54" t="str">
            <v>QoQ Growth</v>
          </cell>
          <cell r="B54">
            <v>36616</v>
          </cell>
          <cell r="C54">
            <v>36707</v>
          </cell>
          <cell r="D54">
            <v>36799</v>
          </cell>
          <cell r="E54">
            <v>36891</v>
          </cell>
          <cell r="F54">
            <v>36981</v>
          </cell>
          <cell r="G54">
            <v>37072</v>
          </cell>
          <cell r="H54">
            <v>37164</v>
          </cell>
          <cell r="I54">
            <v>37256</v>
          </cell>
          <cell r="J54">
            <v>0.48314238952536837</v>
          </cell>
          <cell r="K54">
            <v>-0.58375634517766506</v>
          </cell>
          <cell r="L54">
            <v>0.42749204665959728</v>
          </cell>
          <cell r="M54">
            <v>0.15182468195747045</v>
          </cell>
          <cell r="N54">
            <v>0.18292486294743626</v>
          </cell>
          <cell r="O54">
            <v>-0.38001771962107267</v>
          </cell>
          <cell r="P54">
            <v>0.4714741123447288</v>
          </cell>
          <cell r="Q54">
            <v>-6.2453309427760284E-2</v>
          </cell>
          <cell r="R54">
            <v>0.46733067729083655</v>
          </cell>
          <cell r="S54">
            <v>-0.48118381754004891</v>
          </cell>
          <cell r="T54">
            <v>0.63355662549717406</v>
          </cell>
          <cell r="U54">
            <v>-0.10834881783814965</v>
          </cell>
          <cell r="V54">
            <v>0.43245185398102914</v>
          </cell>
          <cell r="W54">
            <v>-0.36746262666800444</v>
          </cell>
          <cell r="X54">
            <v>0.53374573717186125</v>
          </cell>
          <cell r="Y54">
            <v>-0.18387713945912409</v>
          </cell>
          <cell r="Z54">
            <v>0.23709054045491995</v>
          </cell>
          <cell r="AA54">
            <v>-0.23851472471190782</v>
          </cell>
          <cell r="AB54">
            <v>0.5123755716976055</v>
          </cell>
          <cell r="AC54">
            <v>-0.27763942008360754</v>
          </cell>
          <cell r="AD54">
            <v>0.52551868497198795</v>
          </cell>
          <cell r="AE54">
            <v>-0.31865692723677308</v>
          </cell>
          <cell r="AF54">
            <v>0.51240893206183746</v>
          </cell>
          <cell r="AG54">
            <v>-0.27261690295292551</v>
          </cell>
          <cell r="AH54">
            <v>0.43805524147956687</v>
          </cell>
          <cell r="AI54">
            <v>-0.35643416076977785</v>
          </cell>
          <cell r="AJ54">
            <v>0.76537320379312335</v>
          </cell>
          <cell r="AK54">
            <v>-0.36361838853188333</v>
          </cell>
          <cell r="AL54">
            <v>0.24302211174977972</v>
          </cell>
          <cell r="AM54">
            <v>-0.13110314947508739</v>
          </cell>
          <cell r="AN54">
            <v>0.41688641703025375</v>
          </cell>
          <cell r="AO54">
            <v>-0.18469139144558733</v>
          </cell>
          <cell r="AP54">
            <v>0.16937826844857629</v>
          </cell>
          <cell r="AQ54">
            <v>-9.8420585625554668E-2</v>
          </cell>
          <cell r="AR54">
            <v>0.41496732540744841</v>
          </cell>
          <cell r="AS54">
            <v>-9.0754806220960993E-2</v>
          </cell>
          <cell r="AT54">
            <v>1.3524677947431396E-2</v>
          </cell>
          <cell r="AU54">
            <v>-4.7821755275790245E-2</v>
          </cell>
          <cell r="AV54">
            <v>0.32350423285456098</v>
          </cell>
          <cell r="AW54">
            <v>-8.2195390733553753E-2</v>
          </cell>
          <cell r="AX54">
            <v>8.0185847406750055E-2</v>
          </cell>
          <cell r="AY54">
            <v>-0.12841021675567266</v>
          </cell>
          <cell r="AZ54">
            <v>0.30802073802988694</v>
          </cell>
          <cell r="BA54">
            <v>-0.10229127365989099</v>
          </cell>
          <cell r="BB54">
            <v>-8.6416546643686143E-3</v>
          </cell>
          <cell r="BC54">
            <v>-4.339438397599249E-2</v>
          </cell>
          <cell r="BD54">
            <v>9.3165691522469674E-2</v>
          </cell>
          <cell r="BE54">
            <v>2.7831553055321478E-2</v>
          </cell>
          <cell r="BF54">
            <v>0.11183496199782872</v>
          </cell>
          <cell r="BG54">
            <v>-0.12318638392857151</v>
          </cell>
          <cell r="BH54">
            <v>0.19890896692806015</v>
          </cell>
          <cell r="BI54">
            <v>-0.160827361316498</v>
          </cell>
          <cell r="BJ54">
            <v>0.15446309558773685</v>
          </cell>
          <cell r="BQ54">
            <v>-9.9219545300309742E-3</v>
          </cell>
          <cell r="BR54">
            <v>-1.8665279520205802E-3</v>
          </cell>
          <cell r="BT54">
            <v>-8.2195390733553753E-2</v>
          </cell>
          <cell r="BV54">
            <v>0.41075505865679873</v>
          </cell>
          <cell r="CH54" t="str">
            <v>q3</v>
          </cell>
          <cell r="CI54" t="e">
            <v>#REF!</v>
          </cell>
        </row>
        <row r="55">
          <cell r="A55" t="str">
            <v>YoY Growth</v>
          </cell>
          <cell r="M55">
            <v>1.5057283142389633E-2</v>
          </cell>
          <cell r="N55">
            <v>-0.19041050540719495</v>
          </cell>
          <cell r="O55">
            <v>0.20585896076352084</v>
          </cell>
          <cell r="P55">
            <v>0.2430123502646484</v>
          </cell>
          <cell r="Q55">
            <v>1.177039664624302E-2</v>
          </cell>
          <cell r="R55">
            <v>0.25502623866966534</v>
          </cell>
          <cell r="S55">
            <v>5.0236341651093586E-2</v>
          </cell>
          <cell r="T55">
            <v>0.1659196175108324</v>
          </cell>
          <cell r="U55">
            <v>0.10884462151394425</v>
          </cell>
          <cell r="V55">
            <v>8.2487102905240306E-2</v>
          </cell>
          <cell r="W55">
            <v>0.31976135649989557</v>
          </cell>
          <cell r="X55">
            <v>0.23912347023771385</v>
          </cell>
          <cell r="Y55">
            <v>0.13416211555044555</v>
          </cell>
          <cell r="Z55">
            <v>-2.051770843784495E-2</v>
          </cell>
          <cell r="AA55">
            <v>0.17915774446823685</v>
          </cell>
          <cell r="AB55">
            <v>0.16272816588241357</v>
          </cell>
          <cell r="AC55">
            <v>2.9145282899322167E-2</v>
          </cell>
          <cell r="AD55">
            <v>0.26909090909090905</v>
          </cell>
          <cell r="AE55">
            <v>0.13552596179714826</v>
          </cell>
          <cell r="AF55">
            <v>0.13555100951703292</v>
          </cell>
          <cell r="AG55">
            <v>0.14344640768330974</v>
          </cell>
          <cell r="AH55">
            <v>7.7888534646272767E-2</v>
          </cell>
          <cell r="AI55">
            <v>1.8124740863590727E-2</v>
          </cell>
          <cell r="AJ55">
            <v>0.18841544607190408</v>
          </cell>
          <cell r="AK55">
            <v>3.9735099337748325E-2</v>
          </cell>
          <cell r="AL55">
            <v>-0.10127672320191694</v>
          </cell>
          <cell r="AM55">
            <v>0.21339228576415126</v>
          </cell>
          <cell r="AN55">
            <v>-2.6132806063602021E-2</v>
          </cell>
          <cell r="AO55">
            <v>0.24768266790948168</v>
          </cell>
          <cell r="AP55">
            <v>0.17376270621563084</v>
          </cell>
          <cell r="AQ55">
            <v>0.21791245145514693</v>
          </cell>
          <cell r="AR55">
            <v>0.21626285868976725</v>
          </cell>
          <cell r="AS55">
            <v>0.35639578318253506</v>
          </cell>
          <cell r="AT55">
            <v>0.17561668145519094</v>
          </cell>
          <cell r="AU55">
            <v>0.24159514998819009</v>
          </cell>
          <cell r="AV55">
            <v>0.16133878641181854</v>
          </cell>
          <cell r="AW55">
            <v>0.17227135032587748</v>
          </cell>
          <cell r="AX55">
            <v>0.24937354708208792</v>
          </cell>
          <cell r="AY55">
            <v>0.14363169409302778</v>
          </cell>
          <cell r="AZ55">
            <v>0.13025250347371942</v>
          </cell>
          <cell r="BA55">
            <v>0.10550494636005325</v>
          </cell>
          <cell r="BB55">
            <v>1.4595365246598657E-2</v>
          </cell>
          <cell r="BC55">
            <v>0.11356012087942546</v>
          </cell>
          <cell r="BD55">
            <v>-6.9352890057016836E-2</v>
          </cell>
          <cell r="BE55">
            <v>6.5544353410620149E-2</v>
          </cell>
          <cell r="BF55">
            <v>0.19503655893490857</v>
          </cell>
          <cell r="BG55">
            <v>9.5356653803062352E-2</v>
          </cell>
          <cell r="BH55">
            <v>0.20131186371193666</v>
          </cell>
          <cell r="BI55">
            <v>-1.9189434731547217E-2</v>
          </cell>
          <cell r="BJ55">
            <v>1.8415178571428603E-2</v>
          </cell>
          <cell r="BQ55">
            <v>0.16281054567749753</v>
          </cell>
          <cell r="BR55">
            <v>0.15776397515527996</v>
          </cell>
          <cell r="BT55">
            <v>0.17227135032587748</v>
          </cell>
          <cell r="BV55">
            <v>0.21264212236058477</v>
          </cell>
          <cell r="CH55" t="str">
            <v>q4</v>
          </cell>
          <cell r="CI55" t="e">
            <v>#REF!</v>
          </cell>
          <cell r="CL55">
            <v>9.5999344154779509E-2</v>
          </cell>
        </row>
        <row r="56">
          <cell r="A56" t="str">
            <v>Jewellery Revenue</v>
          </cell>
          <cell r="I56">
            <v>852.4</v>
          </cell>
          <cell r="J56">
            <v>955.2</v>
          </cell>
          <cell r="K56">
            <v>382.7</v>
          </cell>
          <cell r="L56">
            <v>893</v>
          </cell>
          <cell r="M56">
            <v>1051.8</v>
          </cell>
          <cell r="N56">
            <v>1123.8</v>
          </cell>
          <cell r="O56">
            <v>560.6</v>
          </cell>
          <cell r="P56">
            <v>890.7</v>
          </cell>
          <cell r="Q56">
            <v>1766</v>
          </cell>
          <cell r="R56">
            <v>1039.5999999999999</v>
          </cell>
          <cell r="S56">
            <v>1141.2</v>
          </cell>
          <cell r="T56">
            <v>1329.3</v>
          </cell>
          <cell r="U56">
            <v>1667.1</v>
          </cell>
          <cell r="V56">
            <v>1212.5</v>
          </cell>
          <cell r="W56">
            <v>1661.2</v>
          </cell>
          <cell r="X56">
            <v>1726.8</v>
          </cell>
          <cell r="Y56">
            <v>2240.1</v>
          </cell>
          <cell r="Z56">
            <v>2284.9</v>
          </cell>
          <cell r="AA56">
            <v>2882.5</v>
          </cell>
          <cell r="AB56">
            <v>2969</v>
          </cell>
          <cell r="AC56">
            <v>3665.1</v>
          </cell>
          <cell r="AD56">
            <v>3403.1</v>
          </cell>
          <cell r="AE56">
            <v>4664.1000000000004</v>
          </cell>
          <cell r="AF56">
            <v>4388.3999999999996</v>
          </cell>
          <cell r="AG56">
            <v>5914.1</v>
          </cell>
          <cell r="AH56">
            <v>5300.9999999999982</v>
          </cell>
          <cell r="AI56">
            <v>6157.2</v>
          </cell>
          <cell r="AJ56">
            <v>7521.8</v>
          </cell>
          <cell r="AK56">
            <v>7886.9</v>
          </cell>
          <cell r="AL56">
            <v>6066.0999999999985</v>
          </cell>
          <cell r="AM56">
            <v>6355.5</v>
          </cell>
          <cell r="AN56">
            <v>8226.2000000000007</v>
          </cell>
          <cell r="AO56">
            <v>10545.2</v>
          </cell>
          <cell r="AP56">
            <v>9915</v>
          </cell>
          <cell r="AQ56">
            <v>9505.4</v>
          </cell>
          <cell r="AR56">
            <v>11273.6</v>
          </cell>
          <cell r="AS56">
            <v>15867.9</v>
          </cell>
          <cell r="AT56">
            <v>13892.3</v>
          </cell>
          <cell r="AU56">
            <v>16471.099999999999</v>
          </cell>
          <cell r="AV56">
            <v>16315.1</v>
          </cell>
          <cell r="AW56">
            <v>19858.7</v>
          </cell>
          <cell r="AX56">
            <v>17996.700000000008</v>
          </cell>
          <cell r="AY56">
            <v>17755.3</v>
          </cell>
          <cell r="AZ56">
            <v>17239.3</v>
          </cell>
          <cell r="BA56">
            <v>25152.400000000001</v>
          </cell>
          <cell r="BB56">
            <v>20932.8</v>
          </cell>
          <cell r="BC56">
            <v>26141.599999999999</v>
          </cell>
          <cell r="BD56">
            <v>17773.900000000001</v>
          </cell>
          <cell r="BE56">
            <v>21107</v>
          </cell>
          <cell r="BF56">
            <v>21573.3</v>
          </cell>
          <cell r="BG56">
            <v>23252.7</v>
          </cell>
          <cell r="BH56">
            <v>29293.8</v>
          </cell>
          <cell r="BI56">
            <v>23473.9</v>
          </cell>
          <cell r="BJ56">
            <v>12664.6</v>
          </cell>
          <cell r="BK56">
            <v>50548</v>
          </cell>
          <cell r="BL56">
            <v>70641.600000000006</v>
          </cell>
          <cell r="BM56">
            <v>80323.637000000002</v>
          </cell>
          <cell r="BN56">
            <v>86274.228000000003</v>
          </cell>
          <cell r="BO56" t="e">
            <v>#REF!</v>
          </cell>
          <cell r="BP56">
            <v>69898.171000000002</v>
          </cell>
          <cell r="BQ56">
            <v>17859.590310344833</v>
          </cell>
          <cell r="BR56">
            <v>13625.4</v>
          </cell>
          <cell r="BS56">
            <v>7.677090418796384E-3</v>
          </cell>
          <cell r="BT56">
            <v>19858.7</v>
          </cell>
          <cell r="BV56">
            <v>11245.6</v>
          </cell>
          <cell r="BW56">
            <v>35041.9</v>
          </cell>
          <cell r="BX56">
            <v>25126.9</v>
          </cell>
          <cell r="BZ56">
            <v>50272.3</v>
          </cell>
          <cell r="CA56">
            <v>36539.300000000003</v>
          </cell>
          <cell r="CB56">
            <v>13733</v>
          </cell>
          <cell r="CC56">
            <v>-1.1466783757908994E-2</v>
          </cell>
          <cell r="CE56" t="e">
            <v>#REF!</v>
          </cell>
          <cell r="CF56">
            <v>27632</v>
          </cell>
          <cell r="CG56" t="e">
            <v>#REF!</v>
          </cell>
          <cell r="CL56">
            <v>21565.9</v>
          </cell>
          <cell r="CM56">
            <v>14966.6</v>
          </cell>
        </row>
        <row r="57">
          <cell r="A57" t="str">
            <v>As % of total</v>
          </cell>
          <cell r="I57">
            <v>0.41091399922869259</v>
          </cell>
          <cell r="J57">
            <v>0.34513658043069806</v>
          </cell>
          <cell r="K57">
            <v>0.33655791047401284</v>
          </cell>
          <cell r="L57">
            <v>0.45332250368038984</v>
          </cell>
          <cell r="M57">
            <v>0.45886048337841379</v>
          </cell>
          <cell r="N57">
            <v>0.43371541044344103</v>
          </cell>
          <cell r="O57">
            <v>0.3812827314153574</v>
          </cell>
          <cell r="P57">
            <v>0.39954245727358362</v>
          </cell>
          <cell r="Q57">
            <v>0.58457464415756377</v>
          </cell>
          <cell r="R57">
            <v>0.36083440352643087</v>
          </cell>
          <cell r="S57">
            <v>0.54430983497090535</v>
          </cell>
          <cell r="T57">
            <v>0.45996539792387542</v>
          </cell>
          <cell r="U57">
            <v>0.54503547258639296</v>
          </cell>
          <cell r="V57">
            <v>0.36513385731923992</v>
          </cell>
          <cell r="W57">
            <v>0.55262807717897544</v>
          </cell>
          <cell r="X57">
            <v>0.47171306034365013</v>
          </cell>
          <cell r="Y57">
            <v>0.58665933375235702</v>
          </cell>
          <cell r="Z57">
            <v>0.52571152474518557</v>
          </cell>
          <cell r="AA57">
            <v>0.63985882039556929</v>
          </cell>
          <cell r="AB57">
            <v>0.55113140650813974</v>
          </cell>
          <cell r="AC57">
            <v>0.67493508645931155</v>
          </cell>
          <cell r="AD57">
            <v>0.56136386130447691</v>
          </cell>
          <cell r="AE57">
            <v>0.70894830442779189</v>
          </cell>
          <cell r="AF57">
            <v>0.61651283348084451</v>
          </cell>
          <cell r="AG57">
            <v>0.73668410563029396</v>
          </cell>
          <cell r="AH57">
            <v>0.64409909964641976</v>
          </cell>
          <cell r="AI57">
            <v>0.75893946677513591</v>
          </cell>
          <cell r="AJ57">
            <v>0.69021903704451393</v>
          </cell>
          <cell r="AK57">
            <v>0.76943864509960769</v>
          </cell>
          <cell r="AL57">
            <v>0.6873300398839739</v>
          </cell>
          <cell r="AM57">
            <v>0.7191106585200272</v>
          </cell>
          <cell r="AN57">
            <v>0.71534040018435263</v>
          </cell>
          <cell r="AO57">
            <v>0.78893344505626051</v>
          </cell>
          <cell r="AP57">
            <v>0.75349388617416613</v>
          </cell>
          <cell r="AQ57">
            <v>0.75388824999008608</v>
          </cell>
          <cell r="AR57">
            <v>0.73009869699246166</v>
          </cell>
          <cell r="AS57">
            <v>0.8054485373616167</v>
          </cell>
          <cell r="AT57">
            <v>0.7709677956413401</v>
          </cell>
          <cell r="AU57">
            <v>0.80589383657153479</v>
          </cell>
          <cell r="AV57">
            <v>0.77072537024352228</v>
          </cell>
          <cell r="AW57">
            <v>0.80567907044676335</v>
          </cell>
          <cell r="AX57">
            <v>0.78010793471900142</v>
          </cell>
          <cell r="AY57">
            <v>0.79589485669203797</v>
          </cell>
          <cell r="AZ57">
            <v>0.74959996521436645</v>
          </cell>
          <cell r="BA57">
            <v>0.82738157894736852</v>
          </cell>
          <cell r="BB57">
            <v>0.79208400340554341</v>
          </cell>
          <cell r="BC57">
            <v>0.83097100679930447</v>
          </cell>
          <cell r="BD57">
            <v>0.75333884332549217</v>
          </cell>
          <cell r="BE57">
            <v>0.7812083617090575</v>
          </cell>
          <cell r="BF57">
            <v>0.76260923050818685</v>
          </cell>
          <cell r="BG57">
            <v>0.79718805282428928</v>
          </cell>
          <cell r="BH57">
            <v>0.81126709075652137</v>
          </cell>
          <cell r="BI57">
            <v>0.80005657747194137</v>
          </cell>
          <cell r="BJ57">
            <v>0.72766465635636235</v>
          </cell>
          <cell r="BQ57">
            <v>0.79480163043363516</v>
          </cell>
          <cell r="BR57">
            <v>0.75615589950775008</v>
          </cell>
          <cell r="BS57" t="e">
            <v>#REF!</v>
          </cell>
          <cell r="BT57">
            <v>0.80567907044676335</v>
          </cell>
          <cell r="BV57">
            <v>0.7282853664222988</v>
          </cell>
          <cell r="BW57">
            <v>0.28073647871116225</v>
          </cell>
          <cell r="CL57">
            <v>0.73702359470691159</v>
          </cell>
          <cell r="CM57">
            <v>0.68891139240506327</v>
          </cell>
        </row>
        <row r="58">
          <cell r="A58" t="str">
            <v>QoQ Growth in Jewellery sales</v>
          </cell>
          <cell r="J58">
            <v>0.12060065696855937</v>
          </cell>
          <cell r="K58">
            <v>-0.59935092127303191</v>
          </cell>
          <cell r="L58">
            <v>1.3334204337601254</v>
          </cell>
          <cell r="M58">
            <v>0.17782754759238517</v>
          </cell>
          <cell r="N58">
            <v>6.8454078722190559E-2</v>
          </cell>
          <cell r="O58">
            <v>-0.50115678946431741</v>
          </cell>
          <cell r="P58">
            <v>0.58883339279343572</v>
          </cell>
          <cell r="Q58">
            <v>0.98271022791063189</v>
          </cell>
          <cell r="R58">
            <v>-0.41132502831257078</v>
          </cell>
          <cell r="S58">
            <v>9.7729896113890158E-2</v>
          </cell>
          <cell r="T58">
            <v>0.1648264984227128</v>
          </cell>
          <cell r="U58">
            <v>0.25411870909501233</v>
          </cell>
          <cell r="V58">
            <v>-0.27268910083378317</v>
          </cell>
          <cell r="W58">
            <v>0.37006185567010319</v>
          </cell>
          <cell r="X58">
            <v>3.9489525644112566E-2</v>
          </cell>
          <cell r="Y58">
            <v>0.29725503822098687</v>
          </cell>
          <cell r="Z58">
            <v>1.9999107182715248E-2</v>
          </cell>
          <cell r="AA58">
            <v>0.26154317475600686</v>
          </cell>
          <cell r="AB58">
            <v>3.0008673026886479E-2</v>
          </cell>
          <cell r="AC58">
            <v>0.2344560458066689</v>
          </cell>
          <cell r="AD58">
            <v>-7.1485089083517472E-2</v>
          </cell>
          <cell r="AE58">
            <v>0.37054450354088941</v>
          </cell>
          <cell r="AF58">
            <v>-5.9111082523959801E-2</v>
          </cell>
          <cell r="AG58">
            <v>0.34766657551727298</v>
          </cell>
          <cell r="AH58">
            <v>-0.10366750646759471</v>
          </cell>
          <cell r="AI58">
            <v>0.16151669496321475</v>
          </cell>
          <cell r="AJ58">
            <v>0.22162671344117468</v>
          </cell>
          <cell r="AK58">
            <v>4.8538913557924834E-2</v>
          </cell>
          <cell r="AL58">
            <v>-0.23086383750269446</v>
          </cell>
          <cell r="AM58">
            <v>4.7707752921976487E-2</v>
          </cell>
          <cell r="AN58">
            <v>0.29434348202344429</v>
          </cell>
          <cell r="AO58">
            <v>0.28190415987940964</v>
          </cell>
          <cell r="AP58">
            <v>-5.9761787353487916E-2</v>
          </cell>
          <cell r="AQ58">
            <v>-4.1311144730206806E-2</v>
          </cell>
          <cell r="AR58">
            <v>0.18602057777684267</v>
          </cell>
          <cell r="AS58">
            <v>0.40752732046551232</v>
          </cell>
          <cell r="AT58">
            <v>-0.12450292729346668</v>
          </cell>
          <cell r="AU58">
            <v>0.18562800976080274</v>
          </cell>
          <cell r="AV58">
            <v>-9.4711342897558781E-3</v>
          </cell>
          <cell r="AW58">
            <v>0.21719756544550761</v>
          </cell>
          <cell r="AX58">
            <v>-9.376243157910602E-2</v>
          </cell>
          <cell r="AY58">
            <v>-1.3413570265660257E-2</v>
          </cell>
          <cell r="AZ58">
            <v>-2.9061744943763235E-2</v>
          </cell>
          <cell r="BA58">
            <v>0.45901515722796193</v>
          </cell>
          <cell r="BB58">
            <v>-0.1677613269509074</v>
          </cell>
          <cell r="BC58">
            <v>0.24883436520675684</v>
          </cell>
          <cell r="BD58">
            <v>-0.3200913486550172</v>
          </cell>
          <cell r="BE58">
            <v>0.18752777949690258</v>
          </cell>
          <cell r="BF58">
            <v>2.2092196901501771E-2</v>
          </cell>
          <cell r="BG58">
            <v>7.7846226585640554E-2</v>
          </cell>
          <cell r="BH58">
            <v>0.25980208749951617</v>
          </cell>
          <cell r="BI58">
            <v>-0.19867343943086924</v>
          </cell>
          <cell r="BJ58">
            <v>-0.22129258453005263</v>
          </cell>
          <cell r="BQ58">
            <v>-0.10066669468067735</v>
          </cell>
          <cell r="BR58">
            <v>-0.14132304841850507</v>
          </cell>
          <cell r="BS58" t="e">
            <v>#REF!</v>
          </cell>
          <cell r="BT58">
            <v>0.21719756544550761</v>
          </cell>
          <cell r="BV58">
            <v>0.18307488375028935</v>
          </cell>
        </row>
        <row r="59">
          <cell r="A59" t="str">
            <v>YoY Growth</v>
          </cell>
          <cell r="M59">
            <v>0.23392773345847018</v>
          </cell>
          <cell r="N59">
            <v>0.17650753768844218</v>
          </cell>
          <cell r="O59">
            <v>0.46485497778939133</v>
          </cell>
          <cell r="P59">
            <v>-2.5755879059350395E-3</v>
          </cell>
          <cell r="Q59">
            <v>0.67902643088039549</v>
          </cell>
          <cell r="R59">
            <v>-7.4924363765794699E-2</v>
          </cell>
          <cell r="S59">
            <v>1.0356760613628255</v>
          </cell>
          <cell r="T59">
            <v>0.49242169080498477</v>
          </cell>
          <cell r="U59">
            <v>-5.6002265005662522E-2</v>
          </cell>
          <cell r="V59">
            <v>0.16631396691035016</v>
          </cell>
          <cell r="W59">
            <v>0.45566070802663861</v>
          </cell>
          <cell r="X59">
            <v>0.29902956443240813</v>
          </cell>
          <cell r="Y59">
            <v>0.34371063523483891</v>
          </cell>
          <cell r="Z59">
            <v>0.88445360824742281</v>
          </cell>
          <cell r="AA59">
            <v>0.7351914278834577</v>
          </cell>
          <cell r="AB59">
            <v>0.71936529997683585</v>
          </cell>
          <cell r="AC59">
            <v>0.63613231552162852</v>
          </cell>
          <cell r="AD59">
            <v>0.48938684406319743</v>
          </cell>
          <cell r="AE59">
            <v>0.61807458803122306</v>
          </cell>
          <cell r="AF59">
            <v>0.47807342539575592</v>
          </cell>
          <cell r="AG59">
            <v>0.61362582194210269</v>
          </cell>
          <cell r="AH59">
            <v>0.55769739355293657</v>
          </cell>
          <cell r="AI59">
            <v>0.32012606933813581</v>
          </cell>
          <cell r="AJ59">
            <v>0.7140187767751347</v>
          </cell>
          <cell r="AK59">
            <v>0.3335756919903281</v>
          </cell>
          <cell r="AL59">
            <v>0.14433125825315996</v>
          </cell>
          <cell r="AM59">
            <v>3.2206197622295818E-2</v>
          </cell>
          <cell r="AN59">
            <v>9.364779706985038E-2</v>
          </cell>
          <cell r="AO59">
            <v>0.33705258086193579</v>
          </cell>
          <cell r="AP59">
            <v>0.63449333179472855</v>
          </cell>
          <cell r="AQ59">
            <v>0.49561796868853736</v>
          </cell>
          <cell r="AR59">
            <v>0.37045051177943633</v>
          </cell>
          <cell r="AS59">
            <v>0.50475097674771452</v>
          </cell>
          <cell r="AT59">
            <v>0.40113968734241046</v>
          </cell>
          <cell r="AU59">
            <v>0.73281503145580396</v>
          </cell>
          <cell r="AV59">
            <v>0.44719521714447907</v>
          </cell>
          <cell r="AW59">
            <v>0.25150145892021003</v>
          </cell>
          <cell r="AX59">
            <v>0.2954442388949281</v>
          </cell>
          <cell r="AY59">
            <v>7.7966863172465706E-2</v>
          </cell>
          <cell r="AZ59">
            <v>5.6646909917806187E-2</v>
          </cell>
          <cell r="BA59">
            <v>0.26656830507535734</v>
          </cell>
          <cell r="BB59">
            <v>0.16314657687242606</v>
          </cell>
          <cell r="BC59">
            <v>0.47232657291062385</v>
          </cell>
          <cell r="BD59">
            <v>3.1010539871108689E-2</v>
          </cell>
          <cell r="BE59">
            <v>-0.16083554650848431</v>
          </cell>
          <cell r="BF59">
            <v>3.0597913322632397E-2</v>
          </cell>
          <cell r="BG59">
            <v>-0.11050968571166253</v>
          </cell>
          <cell r="BH59">
            <v>0.64813574961038367</v>
          </cell>
          <cell r="BI59">
            <v>0.11213815321931109</v>
          </cell>
          <cell r="BJ59">
            <v>-0.15268874024836254</v>
          </cell>
          <cell r="BQ59">
            <v>0.31075713816437167</v>
          </cell>
          <cell r="BR59">
            <v>0.37422087745839661</v>
          </cell>
          <cell r="BS59" t="e">
            <v>#REF!</v>
          </cell>
          <cell r="BT59">
            <v>0.25150145892021003</v>
          </cell>
          <cell r="BV59">
            <v>0.36704675305730472</v>
          </cell>
          <cell r="CL59">
            <v>0.44093514893162111</v>
          </cell>
        </row>
        <row r="60">
          <cell r="A60" t="str">
            <v>Volume Growth yoy</v>
          </cell>
          <cell r="I60">
            <v>852.4</v>
          </cell>
          <cell r="J60">
            <v>955.2</v>
          </cell>
          <cell r="K60">
            <v>382.7</v>
          </cell>
          <cell r="L60">
            <v>893</v>
          </cell>
          <cell r="M60">
            <v>1051.8</v>
          </cell>
          <cell r="N60">
            <v>1123.8</v>
          </cell>
          <cell r="O60">
            <v>560.6</v>
          </cell>
          <cell r="P60">
            <v>890.7</v>
          </cell>
          <cell r="Q60">
            <v>1766</v>
          </cell>
          <cell r="R60">
            <v>1039.5999999999999</v>
          </cell>
          <cell r="S60">
            <v>1141.2</v>
          </cell>
          <cell r="T60">
            <v>1329.3</v>
          </cell>
          <cell r="U60">
            <v>1667.1</v>
          </cell>
          <cell r="V60">
            <v>1212.5</v>
          </cell>
          <cell r="W60">
            <v>1661.2</v>
          </cell>
          <cell r="X60">
            <v>1726.8</v>
          </cell>
          <cell r="Y60">
            <v>2240.1</v>
          </cell>
          <cell r="Z60">
            <v>2284.9</v>
          </cell>
          <cell r="AA60">
            <v>2882.5</v>
          </cell>
          <cell r="AB60">
            <v>2969</v>
          </cell>
          <cell r="AC60">
            <v>3665.1</v>
          </cell>
          <cell r="AD60">
            <v>3403.1</v>
          </cell>
          <cell r="AE60">
            <v>4664.1000000000004</v>
          </cell>
          <cell r="AF60">
            <v>4388.3999999999996</v>
          </cell>
          <cell r="AG60">
            <v>5914.1</v>
          </cell>
          <cell r="AH60">
            <v>5300.9999999999982</v>
          </cell>
          <cell r="AI60">
            <v>6157.2</v>
          </cell>
          <cell r="AJ60">
            <v>7521.8</v>
          </cell>
          <cell r="AK60">
            <v>0.09</v>
          </cell>
          <cell r="AL60">
            <v>-0.11</v>
          </cell>
          <cell r="AM60">
            <v>-0.09</v>
          </cell>
          <cell r="AN60">
            <v>-0.1</v>
          </cell>
          <cell r="AO60">
            <v>0.05</v>
          </cell>
          <cell r="AP60">
            <v>0.5</v>
          </cell>
          <cell r="AQ60">
            <v>0.3</v>
          </cell>
          <cell r="AR60">
            <v>0.15</v>
          </cell>
          <cell r="AS60">
            <v>0.18</v>
          </cell>
          <cell r="AT60">
            <v>0.16</v>
          </cell>
          <cell r="AU60">
            <v>0.42</v>
          </cell>
          <cell r="AV60">
            <v>0.05</v>
          </cell>
          <cell r="AW60">
            <v>-0.08</v>
          </cell>
          <cell r="AX60">
            <v>-0.06</v>
          </cell>
          <cell r="AY60">
            <v>-0.22</v>
          </cell>
          <cell r="AZ60">
            <v>-0.16</v>
          </cell>
          <cell r="BA60">
            <v>0.12</v>
          </cell>
          <cell r="BB60">
            <v>7.0000000000000007E-2</v>
          </cell>
          <cell r="BC60">
            <v>0.67</v>
          </cell>
          <cell r="BD60">
            <v>-0.04</v>
          </cell>
          <cell r="BE60">
            <v>-0.21</v>
          </cell>
          <cell r="BF60">
            <v>-0.02</v>
          </cell>
          <cell r="BG60">
            <v>-0.24</v>
          </cell>
          <cell r="BH60">
            <v>0.75</v>
          </cell>
          <cell r="BI60">
            <v>0.25</v>
          </cell>
          <cell r="BJ60">
            <v>50272.3</v>
          </cell>
          <cell r="BK60">
            <v>36539.300000000003</v>
          </cell>
          <cell r="BL60">
            <v>13733</v>
          </cell>
          <cell r="BM60">
            <v>2.0430499817583048E-3</v>
          </cell>
          <cell r="BO60" t="e">
            <v>#REF!</v>
          </cell>
          <cell r="BP60">
            <v>27632</v>
          </cell>
          <cell r="BQ60" t="e">
            <v>#REF!</v>
          </cell>
          <cell r="BT60">
            <v>-0.05</v>
          </cell>
          <cell r="BV60">
            <v>21565.9</v>
          </cell>
          <cell r="BW60">
            <v>14966.6</v>
          </cell>
        </row>
        <row r="61">
          <cell r="A61" t="str">
            <v>Local Gold Price growth yoy</v>
          </cell>
          <cell r="I61">
            <v>0.41091399922869259</v>
          </cell>
          <cell r="J61">
            <v>0.34513658043069806</v>
          </cell>
          <cell r="K61">
            <v>0.33655791047401284</v>
          </cell>
          <cell r="L61">
            <v>0.45332250368038984</v>
          </cell>
          <cell r="M61">
            <v>0.45886048337841379</v>
          </cell>
          <cell r="N61">
            <v>0.43371541044344103</v>
          </cell>
          <cell r="O61">
            <v>0.3812827314153574</v>
          </cell>
          <cell r="P61">
            <v>0.39954245727358362</v>
          </cell>
          <cell r="Q61">
            <v>0.58457464415756377</v>
          </cell>
          <cell r="R61">
            <v>0.36083440352643087</v>
          </cell>
          <cell r="S61">
            <v>0.54430983497090535</v>
          </cell>
          <cell r="T61">
            <v>0.45996539792387542</v>
          </cell>
          <cell r="U61">
            <v>0.54503547258639296</v>
          </cell>
          <cell r="V61">
            <v>0.36513385731923992</v>
          </cell>
          <cell r="W61">
            <v>0.55262807717897544</v>
          </cell>
          <cell r="X61">
            <v>0.47171306034365013</v>
          </cell>
          <cell r="Y61">
            <v>0.58665933375235702</v>
          </cell>
          <cell r="Z61">
            <v>0.52571152474518557</v>
          </cell>
          <cell r="AA61">
            <v>0.63985882039556929</v>
          </cell>
          <cell r="AB61">
            <v>0.55113140650813974</v>
          </cell>
          <cell r="AC61">
            <v>0.22773971669473547</v>
          </cell>
          <cell r="AD61">
            <v>0.15711743329350858</v>
          </cell>
          <cell r="AE61">
            <v>-3.8097818665479566E-2</v>
          </cell>
          <cell r="AF61">
            <v>-4.7195973213038589E-2</v>
          </cell>
          <cell r="AG61">
            <v>0.11853086628015386</v>
          </cell>
          <cell r="AH61">
            <v>0.27868272373616199</v>
          </cell>
          <cell r="AI61">
            <v>0.35197938732051925</v>
          </cell>
          <cell r="AJ61">
            <v>0.38208342611729607</v>
          </cell>
          <cell r="AK61">
            <v>0.24735724562186823</v>
          </cell>
          <cell r="AL61">
            <v>0.21916396734060806</v>
          </cell>
          <cell r="AM61">
            <v>0.20360421141752538</v>
          </cell>
          <cell r="AN61">
            <v>0.22327547752795684</v>
          </cell>
          <cell r="AO61">
            <v>0.32679946083130584</v>
          </cell>
          <cell r="AP61">
            <v>0.14620014267618564</v>
          </cell>
          <cell r="AQ61">
            <v>0.22410471840447777</v>
          </cell>
          <cell r="AR61">
            <v>0.23119428385188145</v>
          </cell>
          <cell r="AS61">
            <v>0.18205134833645231</v>
          </cell>
          <cell r="AT61">
            <v>0.21413765212647884</v>
          </cell>
          <cell r="AU61">
            <v>0.21410161149008178</v>
          </cell>
          <cell r="AV61">
            <v>0.34286360950566208</v>
          </cell>
          <cell r="AW61">
            <v>0.39408162975337668</v>
          </cell>
          <cell r="AX61">
            <v>0.35320005732056159</v>
          </cell>
          <cell r="AY61">
            <v>0.33</v>
          </cell>
          <cell r="AZ61">
            <v>0.2</v>
          </cell>
          <cell r="BA61">
            <v>0.12</v>
          </cell>
          <cell r="BB61">
            <v>0.08</v>
          </cell>
          <cell r="BC61">
            <v>-7.0000000000000007E-2</v>
          </cell>
          <cell r="BD61">
            <v>-0.05</v>
          </cell>
          <cell r="BE61">
            <v>-0.1</v>
          </cell>
          <cell r="BF61">
            <v>-5.5E-2</v>
          </cell>
          <cell r="BG61">
            <v>7.0014662756598289E-2</v>
          </cell>
          <cell r="BH61">
            <v>-3.9889958734525499E-2</v>
          </cell>
          <cell r="BI61">
            <v>-6.0530973451327408E-2</v>
          </cell>
          <cell r="BJ61">
            <v>-0.10135984314281188</v>
          </cell>
          <cell r="BQ61">
            <v>0.35</v>
          </cell>
          <cell r="BR61">
            <v>0.2</v>
          </cell>
          <cell r="BT61">
            <v>0.39408162975337668</v>
          </cell>
          <cell r="BV61">
            <v>0.23119428385188145</v>
          </cell>
          <cell r="BW61">
            <v>0.68891139240506327</v>
          </cell>
        </row>
        <row r="62">
          <cell r="A62" t="str">
            <v>Others (mix)</v>
          </cell>
          <cell r="J62">
            <v>0.12060065696855937</v>
          </cell>
          <cell r="K62">
            <v>-0.59935092127303191</v>
          </cell>
          <cell r="L62">
            <v>1.3334204337601254</v>
          </cell>
          <cell r="M62">
            <v>0.17782754759238517</v>
          </cell>
          <cell r="N62">
            <v>6.8454078722190559E-2</v>
          </cell>
          <cell r="O62">
            <v>-0.50115678946431741</v>
          </cell>
          <cell r="P62">
            <v>0.58883339279343572</v>
          </cell>
          <cell r="Q62">
            <v>0.98271022791063189</v>
          </cell>
          <cell r="R62">
            <v>-0.41132502831257078</v>
          </cell>
          <cell r="S62">
            <v>9.7729896113890158E-2</v>
          </cell>
          <cell r="T62">
            <v>0.1648264984227128</v>
          </cell>
          <cell r="U62">
            <v>0.25411870909501233</v>
          </cell>
          <cell r="V62">
            <v>-0.27268910083378317</v>
          </cell>
          <cell r="W62">
            <v>0.37006185567010319</v>
          </cell>
          <cell r="X62">
            <v>3.9489525644112566E-2</v>
          </cell>
          <cell r="Y62">
            <v>0.29725503822098687</v>
          </cell>
          <cell r="Z62">
            <v>1.9999107182715248E-2</v>
          </cell>
          <cell r="AA62">
            <v>0.26154317475600686</v>
          </cell>
          <cell r="AB62">
            <v>3.0008673026886479E-2</v>
          </cell>
          <cell r="AC62">
            <v>0.2344560458066689</v>
          </cell>
          <cell r="AD62">
            <v>-7.1485089083517472E-2</v>
          </cell>
          <cell r="AE62">
            <v>0.37054450354088941</v>
          </cell>
          <cell r="AF62">
            <v>-5.9111082523959801E-2</v>
          </cell>
          <cell r="AG62">
            <v>0.34766657551727298</v>
          </cell>
          <cell r="AH62">
            <v>-0.10366750646759471</v>
          </cell>
          <cell r="AI62">
            <v>0.16151669496321475</v>
          </cell>
          <cell r="AJ62">
            <v>0.22162671344117468</v>
          </cell>
          <cell r="AK62">
            <v>4.8538913557924834E-2</v>
          </cell>
          <cell r="AL62">
            <v>3.5167290912551885E-2</v>
          </cell>
          <cell r="AM62">
            <v>-8.1398013795229568E-2</v>
          </cell>
          <cell r="AN62">
            <v>-2.9627680458106459E-2</v>
          </cell>
          <cell r="AO62">
            <v>-3.9746879969370041E-2</v>
          </cell>
          <cell r="AP62">
            <v>-1.1706810881457086E-2</v>
          </cell>
          <cell r="AQ62">
            <v>-2.8486749715940396E-2</v>
          </cell>
          <cell r="AR62">
            <v>-1.0743772072445118E-2</v>
          </cell>
          <cell r="AS62">
            <v>0.14269962841126221</v>
          </cell>
          <cell r="AT62">
            <v>2.7002035215931613E-2</v>
          </cell>
          <cell r="AU62">
            <v>9.8713419965722193E-2</v>
          </cell>
          <cell r="AV62">
            <v>5.4331607638817003E-2</v>
          </cell>
          <cell r="AW62">
            <v>-6.2580170833166637E-2</v>
          </cell>
          <cell r="AX62">
            <v>2.2441815743665106E-3</v>
          </cell>
          <cell r="AY62">
            <v>-3.2033136827534336E-2</v>
          </cell>
          <cell r="AZ62">
            <v>1.664690991780618E-2</v>
          </cell>
          <cell r="BA62">
            <v>2.6568305075357346E-2</v>
          </cell>
          <cell r="BB62">
            <v>1.3146576872426055E-2</v>
          </cell>
          <cell r="BC62">
            <v>-0.12767342708937618</v>
          </cell>
          <cell r="BD62">
            <v>0.1210105398711087</v>
          </cell>
          <cell r="BE62">
            <v>0.14916445349151569</v>
          </cell>
          <cell r="BF62">
            <v>0.10559791332263241</v>
          </cell>
          <cell r="BG62">
            <v>5.9475651531739171E-2</v>
          </cell>
          <cell r="BH62">
            <v>-6.197429165509083E-2</v>
          </cell>
          <cell r="BI62">
            <v>-7.7330873329361505E-2</v>
          </cell>
          <cell r="BJ62">
            <v>5.8671102894449337E-2</v>
          </cell>
          <cell r="BQ62">
            <v>1.0757138164371682E-2</v>
          </cell>
          <cell r="BR62">
            <v>1.4220877458396591E-2</v>
          </cell>
          <cell r="BT62">
            <v>-9.2580170833166664E-2</v>
          </cell>
          <cell r="BV62">
            <v>-1.4147530794576729E-2</v>
          </cell>
        </row>
        <row r="63">
          <cell r="A63" t="str">
            <v>Realization Change yoy</v>
          </cell>
          <cell r="M63">
            <v>0.23392773345847018</v>
          </cell>
          <cell r="N63">
            <v>0.17650753768844218</v>
          </cell>
          <cell r="O63">
            <v>0.46485497778939133</v>
          </cell>
          <cell r="P63">
            <v>-2.5755879059350395E-3</v>
          </cell>
          <cell r="Q63">
            <v>0.67902643088039549</v>
          </cell>
          <cell r="R63">
            <v>-7.4924363765794699E-2</v>
          </cell>
          <cell r="S63">
            <v>1.0356760613628255</v>
          </cell>
          <cell r="T63">
            <v>0.49242169080498477</v>
          </cell>
          <cell r="U63">
            <v>-5.6002265005662522E-2</v>
          </cell>
          <cell r="V63">
            <v>0.16631396691035016</v>
          </cell>
          <cell r="W63">
            <v>0.45566070802663861</v>
          </cell>
          <cell r="X63">
            <v>0.29902956443240813</v>
          </cell>
          <cell r="Y63">
            <v>0.34371063523483891</v>
          </cell>
          <cell r="Z63">
            <v>0.88445360824742281</v>
          </cell>
          <cell r="AA63">
            <v>0.7351914278834577</v>
          </cell>
          <cell r="AB63">
            <v>0.71936529997683585</v>
          </cell>
          <cell r="AC63">
            <v>0.22773971669473547</v>
          </cell>
          <cell r="AD63">
            <v>0.15711743329350858</v>
          </cell>
          <cell r="AE63">
            <v>-3.8097818665479566E-2</v>
          </cell>
          <cell r="AF63">
            <v>-4.7195973213038589E-2</v>
          </cell>
          <cell r="AG63">
            <v>0.11853086628015386</v>
          </cell>
          <cell r="AH63">
            <v>0.27868272373616199</v>
          </cell>
          <cell r="AI63">
            <v>0.35197938732051925</v>
          </cell>
          <cell r="AJ63">
            <v>0.38208342611729607</v>
          </cell>
          <cell r="AK63">
            <v>0.24735724562186823</v>
          </cell>
          <cell r="AL63">
            <v>0.25433125825315994</v>
          </cell>
          <cell r="AM63">
            <v>0.12220619762229581</v>
          </cell>
          <cell r="AN63">
            <v>0.19364779706985039</v>
          </cell>
          <cell r="AO63">
            <v>0.2870525808619358</v>
          </cell>
          <cell r="AP63">
            <v>0.13449333179472855</v>
          </cell>
          <cell r="AQ63">
            <v>0.19561796868853737</v>
          </cell>
          <cell r="AR63">
            <v>0.22045051177943634</v>
          </cell>
          <cell r="AS63">
            <v>0.32475097674771453</v>
          </cell>
          <cell r="AT63">
            <v>0.24113968734241045</v>
          </cell>
          <cell r="AU63">
            <v>0.31281503145580397</v>
          </cell>
          <cell r="AV63">
            <v>0.39719521714447908</v>
          </cell>
          <cell r="AW63">
            <v>0.33150145892021005</v>
          </cell>
          <cell r="AX63">
            <v>0.3554442388949281</v>
          </cell>
          <cell r="AY63">
            <v>0.29796686317246568</v>
          </cell>
          <cell r="AZ63">
            <v>0.21664690991780619</v>
          </cell>
          <cell r="BA63">
            <v>0.14656830507535734</v>
          </cell>
          <cell r="BB63">
            <v>9.3146576872426057E-2</v>
          </cell>
          <cell r="BC63">
            <v>-0.19767342708937619</v>
          </cell>
          <cell r="BD63">
            <v>7.1010539871108697E-2</v>
          </cell>
          <cell r="BE63">
            <v>4.9164453491515686E-2</v>
          </cell>
          <cell r="BF63">
            <v>5.0597913322632401E-2</v>
          </cell>
          <cell r="BG63">
            <v>0.12949031428833746</v>
          </cell>
          <cell r="BH63">
            <v>-0.10186425038961633</v>
          </cell>
          <cell r="BI63">
            <v>-0.13786184678068891</v>
          </cell>
          <cell r="BJ63">
            <v>-4.2688740248362542E-2</v>
          </cell>
          <cell r="BQ63">
            <v>0.36075713816437166</v>
          </cell>
          <cell r="BR63">
            <v>0.2142208774583966</v>
          </cell>
          <cell r="BT63">
            <v>0.30150145892021002</v>
          </cell>
          <cell r="BV63">
            <v>0.21704675305730473</v>
          </cell>
        </row>
        <row r="64">
          <cell r="A64" t="str">
            <v>Studded Share</v>
          </cell>
          <cell r="AK64">
            <v>0.09</v>
          </cell>
          <cell r="AL64">
            <v>-0.11</v>
          </cell>
          <cell r="AM64">
            <v>-9.7793802377704186E-2</v>
          </cell>
          <cell r="AN64">
            <v>-0.12962768045810646</v>
          </cell>
          <cell r="AO64">
            <v>1.0253120030629947E-2</v>
          </cell>
          <cell r="AP64">
            <v>0.5</v>
          </cell>
          <cell r="AQ64">
            <v>0.3</v>
          </cell>
          <cell r="AR64">
            <v>0.15</v>
          </cell>
          <cell r="AS64">
            <v>0.18</v>
          </cell>
          <cell r="AT64">
            <v>0.16</v>
          </cell>
          <cell r="AU64">
            <v>0.45874934247901189</v>
          </cell>
          <cell r="AV64">
            <v>0.28000000000000003</v>
          </cell>
          <cell r="AW64">
            <v>0.26200000000000001</v>
          </cell>
          <cell r="AX64">
            <v>0.32</v>
          </cell>
          <cell r="AY64">
            <v>0.25</v>
          </cell>
          <cell r="AZ64">
            <v>0.32</v>
          </cell>
          <cell r="BA64">
            <v>0.22</v>
          </cell>
          <cell r="BB64">
            <v>0.32</v>
          </cell>
          <cell r="BC64">
            <v>0.16</v>
          </cell>
          <cell r="BD64">
            <v>0.39</v>
          </cell>
          <cell r="BE64">
            <v>0.27</v>
          </cell>
          <cell r="BF64">
            <v>0.37</v>
          </cell>
          <cell r="BG64">
            <v>0.25</v>
          </cell>
          <cell r="BH64">
            <v>0.35</v>
          </cell>
          <cell r="BI64">
            <v>0.26</v>
          </cell>
          <cell r="BJ64">
            <v>0.37</v>
          </cell>
          <cell r="BT64">
            <v>0.26200000000000001</v>
          </cell>
        </row>
        <row r="65">
          <cell r="A65" t="str">
            <v>Others &amp; Corporate</v>
          </cell>
          <cell r="O65">
            <v>0</v>
          </cell>
          <cell r="P65">
            <v>0</v>
          </cell>
          <cell r="Q65">
            <v>0</v>
          </cell>
          <cell r="R65">
            <v>0</v>
          </cell>
          <cell r="S65">
            <v>0</v>
          </cell>
          <cell r="T65">
            <v>0</v>
          </cell>
          <cell r="U65">
            <v>0</v>
          </cell>
          <cell r="V65">
            <v>114.8</v>
          </cell>
          <cell r="W65">
            <v>83.9</v>
          </cell>
          <cell r="X65">
            <v>0</v>
          </cell>
          <cell r="Y65">
            <v>0</v>
          </cell>
          <cell r="Z65">
            <v>108.9</v>
          </cell>
          <cell r="AA65">
            <v>135.6</v>
          </cell>
          <cell r="AB65">
            <v>169.5</v>
          </cell>
          <cell r="AC65">
            <v>140.9</v>
          </cell>
          <cell r="AD65">
            <v>181.2</v>
          </cell>
          <cell r="AE65">
            <v>226.5</v>
          </cell>
          <cell r="AF65">
            <v>176.29999999999998</v>
          </cell>
          <cell r="AG65">
            <v>256.59999999999997</v>
          </cell>
          <cell r="AH65">
            <v>258.20000000000016</v>
          </cell>
          <cell r="AI65">
            <v>236.8</v>
          </cell>
          <cell r="AJ65">
            <v>341.40000000000003</v>
          </cell>
          <cell r="AK65">
            <v>432.2</v>
          </cell>
          <cell r="AL65">
            <v>359.09999999999991</v>
          </cell>
          <cell r="AM65">
            <v>396.79999999999995</v>
          </cell>
          <cell r="AN65">
            <v>318.3</v>
          </cell>
          <cell r="AO65">
            <v>411.8</v>
          </cell>
          <cell r="AP65">
            <v>426.20000000000005</v>
          </cell>
          <cell r="AQ65">
            <v>562.9</v>
          </cell>
          <cell r="AR65">
            <v>573.29999999999995</v>
          </cell>
          <cell r="AS65">
            <v>564.70000000000005</v>
          </cell>
          <cell r="AT65">
            <v>814.7</v>
          </cell>
          <cell r="AU65">
            <v>813.3</v>
          </cell>
          <cell r="AV65">
            <v>679.2</v>
          </cell>
          <cell r="AW65">
            <v>958.6</v>
          </cell>
          <cell r="AX65">
            <v>934.5</v>
          </cell>
          <cell r="AY65">
            <v>946.40000000000009</v>
          </cell>
          <cell r="AZ65">
            <v>1040.8</v>
          </cell>
          <cell r="BA65">
            <v>1012.3000000000001</v>
          </cell>
          <cell r="BB65">
            <v>1296</v>
          </cell>
          <cell r="BC65">
            <v>1301</v>
          </cell>
          <cell r="BD65">
            <v>1428.9</v>
          </cell>
          <cell r="BE65">
            <v>1398.5</v>
          </cell>
          <cell r="BF65">
            <v>1697.8999999999999</v>
          </cell>
          <cell r="BG65">
            <v>1516.2</v>
          </cell>
          <cell r="BH65">
            <v>1540.3</v>
          </cell>
          <cell r="BI65">
            <v>1440.1000000000001</v>
          </cell>
          <cell r="BJ65">
            <v>1731.1999999999998</v>
          </cell>
          <cell r="BK65">
            <v>2502.1999999999998</v>
          </cell>
          <cell r="BL65">
            <v>3385.7</v>
          </cell>
          <cell r="BM65">
            <v>4135</v>
          </cell>
          <cell r="BN65">
            <v>4994.7740000000003</v>
          </cell>
          <cell r="BP65">
            <v>3284.8420000000001</v>
          </cell>
          <cell r="BQ65">
            <v>817.82203399999969</v>
          </cell>
          <cell r="BR65">
            <v>1131.9000000000001</v>
          </cell>
          <cell r="BS65">
            <v>0.14266913967739869</v>
          </cell>
          <cell r="BT65">
            <v>958.6</v>
          </cell>
          <cell r="BV65">
            <v>612</v>
          </cell>
          <cell r="BW65">
            <v>1553.1</v>
          </cell>
          <cell r="BX65">
            <v>1126.8999999999999</v>
          </cell>
          <cell r="BZ65">
            <v>2832.7999999999997</v>
          </cell>
          <cell r="CA65">
            <v>1836.1</v>
          </cell>
          <cell r="CB65">
            <v>996.69999999999982</v>
          </cell>
          <cell r="CC65">
            <v>0.22339511476617124</v>
          </cell>
          <cell r="CE65" t="e">
            <v>#REF!</v>
          </cell>
          <cell r="CF65">
            <v>1369.5</v>
          </cell>
          <cell r="CG65" t="e">
            <v>#REF!</v>
          </cell>
          <cell r="CL65">
            <v>1010.4000000000001</v>
          </cell>
          <cell r="CM65">
            <v>659.39999999999986</v>
          </cell>
        </row>
        <row r="66">
          <cell r="A66" t="str">
            <v>Total</v>
          </cell>
          <cell r="C66">
            <v>0</v>
          </cell>
          <cell r="D66">
            <v>0</v>
          </cell>
          <cell r="E66">
            <v>0</v>
          </cell>
          <cell r="F66">
            <v>0</v>
          </cell>
          <cell r="G66">
            <v>0</v>
          </cell>
          <cell r="H66">
            <v>0</v>
          </cell>
          <cell r="I66">
            <v>2074.4</v>
          </cell>
          <cell r="J66">
            <v>2767.6000000000004</v>
          </cell>
          <cell r="K66">
            <v>1137.0999999999999</v>
          </cell>
          <cell r="L66">
            <v>1969.9</v>
          </cell>
          <cell r="M66">
            <v>2292.1999999999998</v>
          </cell>
          <cell r="N66">
            <v>2591.1</v>
          </cell>
          <cell r="O66">
            <v>1470.3000000000002</v>
          </cell>
          <cell r="P66">
            <v>2229.3000000000002</v>
          </cell>
          <cell r="Q66">
            <v>3021</v>
          </cell>
          <cell r="R66">
            <v>2881.1</v>
          </cell>
          <cell r="S66">
            <v>2096.6</v>
          </cell>
          <cell r="T66">
            <v>2890</v>
          </cell>
          <cell r="U66">
            <v>3058.7</v>
          </cell>
          <cell r="V66">
            <v>3320.7</v>
          </cell>
          <cell r="W66">
            <v>3006</v>
          </cell>
          <cell r="X66">
            <v>3660.7</v>
          </cell>
          <cell r="Y66">
            <v>3818.3999999999996</v>
          </cell>
          <cell r="Z66">
            <v>4346.3</v>
          </cell>
          <cell r="AA66">
            <v>4504.8999999999996</v>
          </cell>
          <cell r="AB66">
            <v>5387.1</v>
          </cell>
          <cell r="AC66">
            <v>5430.3</v>
          </cell>
          <cell r="AD66">
            <v>6062.2</v>
          </cell>
          <cell r="AE66">
            <v>6578.9000000000005</v>
          </cell>
          <cell r="AF66">
            <v>7118.1</v>
          </cell>
          <cell r="AG66">
            <v>8028.0000000000009</v>
          </cell>
          <cell r="AH66">
            <v>8230.0999999999985</v>
          </cell>
          <cell r="AI66">
            <v>8112.9</v>
          </cell>
          <cell r="AJ66">
            <v>10897.7</v>
          </cell>
          <cell r="AK66">
            <v>10250.200000000001</v>
          </cell>
          <cell r="AL66">
            <v>8825.5999999999985</v>
          </cell>
          <cell r="AM66">
            <v>8838</v>
          </cell>
          <cell r="AN66">
            <v>11499.7</v>
          </cell>
          <cell r="AO66">
            <v>13366.4</v>
          </cell>
          <cell r="AP66">
            <v>13158.7</v>
          </cell>
          <cell r="AQ66">
            <v>12608.5</v>
          </cell>
          <cell r="AR66">
            <v>15441.2</v>
          </cell>
          <cell r="AS66">
            <v>19700.699999999997</v>
          </cell>
          <cell r="AT66">
            <v>18019.3</v>
          </cell>
          <cell r="AU66">
            <v>20438.3</v>
          </cell>
          <cell r="AV66">
            <v>21168.5</v>
          </cell>
          <cell r="AW66">
            <v>24648.399999999998</v>
          </cell>
          <cell r="AX66">
            <v>23069.500000000007</v>
          </cell>
          <cell r="AY66">
            <v>22308.600000000002</v>
          </cell>
          <cell r="AZ66">
            <v>22998</v>
          </cell>
          <cell r="BA66">
            <v>30400</v>
          </cell>
          <cell r="BB66">
            <v>26427.5</v>
          </cell>
          <cell r="BC66">
            <v>31459.1</v>
          </cell>
          <cell r="BD66">
            <v>23593.500000000004</v>
          </cell>
          <cell r="BE66">
            <v>27018.400000000001</v>
          </cell>
          <cell r="BF66">
            <v>28288.800000000003</v>
          </cell>
          <cell r="BG66">
            <v>29168.400000000001</v>
          </cell>
          <cell r="BH66">
            <v>36108.699999999997</v>
          </cell>
          <cell r="BI66">
            <v>29340.3</v>
          </cell>
          <cell r="BJ66">
            <v>25120.5</v>
          </cell>
          <cell r="BK66">
            <v>65769.7</v>
          </cell>
          <cell r="BL66">
            <v>89324.900000000009</v>
          </cell>
          <cell r="BM66">
            <v>101126.708</v>
          </cell>
          <cell r="BN66">
            <v>109157.93800000001</v>
          </cell>
          <cell r="BQ66">
            <v>22470.500344344833</v>
          </cell>
          <cell r="BR66">
            <v>18019.3</v>
          </cell>
          <cell r="BS66">
            <v>2.6657157004780441E-2</v>
          </cell>
          <cell r="BT66">
            <v>24648.400000000001</v>
          </cell>
          <cell r="BV66">
            <v>15441.2</v>
          </cell>
          <cell r="BW66">
            <v>46862.8</v>
          </cell>
          <cell r="BZ66">
            <v>65769.700000000012</v>
          </cell>
          <cell r="CA66">
            <v>47750.400000000001</v>
          </cell>
          <cell r="CB66">
            <v>18019.30000000001</v>
          </cell>
          <cell r="CC66">
            <v>0</v>
          </cell>
          <cell r="CE66" t="e">
            <v>#REF!</v>
          </cell>
          <cell r="CF66">
            <v>38086.400000000001</v>
          </cell>
          <cell r="CG66" t="e">
            <v>#REF!</v>
          </cell>
          <cell r="CI66" t="str">
            <v>F2007</v>
          </cell>
          <cell r="CL66">
            <v>29260.800000000003</v>
          </cell>
          <cell r="CM66">
            <v>21725</v>
          </cell>
        </row>
        <row r="67">
          <cell r="A67" t="str">
            <v>Realization Change yoy</v>
          </cell>
          <cell r="AC67">
            <v>0.22773971669473547</v>
          </cell>
          <cell r="AD67">
            <v>0.15711743329350858</v>
          </cell>
          <cell r="AE67">
            <v>-3.8097818665479566E-2</v>
          </cell>
          <cell r="AF67">
            <v>-4.7195973213038589E-2</v>
          </cell>
          <cell r="AG67">
            <v>0.11853086628015386</v>
          </cell>
          <cell r="AH67">
            <v>0.27868272373616199</v>
          </cell>
          <cell r="AI67">
            <v>0.35197938732051925</v>
          </cell>
          <cell r="AJ67">
            <v>0.38208342611729607</v>
          </cell>
          <cell r="AK67">
            <v>0.24735724562186823</v>
          </cell>
          <cell r="AL67">
            <v>0.25433125825315994</v>
          </cell>
          <cell r="AM67">
            <v>0.13</v>
          </cell>
          <cell r="AN67">
            <v>0.22327547752795684</v>
          </cell>
          <cell r="AO67">
            <v>0.32679946083130584</v>
          </cell>
          <cell r="AP67">
            <v>0.13449333179472855</v>
          </cell>
          <cell r="AQ67">
            <v>0.19561796868853737</v>
          </cell>
          <cell r="AR67">
            <v>0.22045051177943634</v>
          </cell>
          <cell r="AS67">
            <v>0.31720251868148525</v>
          </cell>
          <cell r="AT67">
            <v>0.22224911749873968</v>
          </cell>
          <cell r="AU67">
            <v>0.26</v>
          </cell>
          <cell r="BC67">
            <v>0.41017813757922927</v>
          </cell>
          <cell r="BD67">
            <v>2.5893555961388204E-2</v>
          </cell>
          <cell r="BE67">
            <v>-0.11123684210526308</v>
          </cell>
          <cell r="BF67">
            <v>7.0430422854980801E-2</v>
          </cell>
          <cell r="BG67">
            <v>-7.2815179073781433E-2</v>
          </cell>
          <cell r="BH67">
            <v>0.53045118358870003</v>
          </cell>
          <cell r="BI67">
            <v>8.5937731323838529E-2</v>
          </cell>
          <cell r="BJ67">
            <v>-0.11199838805463658</v>
          </cell>
          <cell r="BQ67">
            <v>0.24702404335045358</v>
          </cell>
          <cell r="BZ67">
            <v>0</v>
          </cell>
          <cell r="CH67" t="str">
            <v>q1</v>
          </cell>
          <cell r="CI67">
            <v>9.7968861422604775E-2</v>
          </cell>
        </row>
        <row r="68">
          <cell r="A68" t="str">
            <v>Studded Share</v>
          </cell>
          <cell r="O68">
            <v>0</v>
          </cell>
          <cell r="P68">
            <v>0</v>
          </cell>
          <cell r="Q68">
            <v>0</v>
          </cell>
          <cell r="R68">
            <v>0</v>
          </cell>
          <cell r="S68">
            <v>0</v>
          </cell>
          <cell r="T68">
            <v>0</v>
          </cell>
          <cell r="U68">
            <v>0</v>
          </cell>
          <cell r="V68">
            <v>114.8</v>
          </cell>
          <cell r="W68">
            <v>83.9</v>
          </cell>
          <cell r="X68">
            <v>0</v>
          </cell>
          <cell r="Y68">
            <v>0</v>
          </cell>
          <cell r="Z68">
            <v>108.9</v>
          </cell>
          <cell r="AA68">
            <v>135.6</v>
          </cell>
          <cell r="AB68">
            <v>169.5</v>
          </cell>
          <cell r="AC68">
            <v>140.9</v>
          </cell>
          <cell r="AD68">
            <v>181.2</v>
          </cell>
          <cell r="AE68">
            <v>226.5</v>
          </cell>
          <cell r="AF68">
            <v>176.29999999999998</v>
          </cell>
          <cell r="AG68">
            <v>256.59999999999997</v>
          </cell>
          <cell r="AH68">
            <v>258.20000000000016</v>
          </cell>
          <cell r="AI68">
            <v>236.8</v>
          </cell>
          <cell r="AJ68">
            <v>341.40000000000003</v>
          </cell>
          <cell r="AK68">
            <v>432.2</v>
          </cell>
          <cell r="AL68">
            <v>359.09999999999991</v>
          </cell>
          <cell r="AM68">
            <v>396.79999999999995</v>
          </cell>
          <cell r="AN68">
            <v>318.3</v>
          </cell>
          <cell r="AO68">
            <v>411.8</v>
          </cell>
          <cell r="AP68">
            <v>426.20000000000005</v>
          </cell>
          <cell r="AQ68">
            <v>562.9</v>
          </cell>
          <cell r="AR68">
            <v>573.29999999999995</v>
          </cell>
          <cell r="AS68">
            <v>661.2</v>
          </cell>
          <cell r="AT68">
            <v>1035.3999999999996</v>
          </cell>
          <cell r="AU68">
            <v>968.2</v>
          </cell>
          <cell r="AV68">
            <v>678.40000000000009</v>
          </cell>
          <cell r="AX68">
            <v>5758.9440000000022</v>
          </cell>
          <cell r="AY68">
            <v>4438.8249999999998</v>
          </cell>
          <cell r="AZ68">
            <v>5516.576</v>
          </cell>
          <cell r="BA68">
            <v>5533.5280000000002</v>
          </cell>
          <cell r="BB68">
            <v>6698.4960000000001</v>
          </cell>
          <cell r="BC68">
            <v>4182.6559999999999</v>
          </cell>
          <cell r="BD68">
            <v>6931.8210000000008</v>
          </cell>
          <cell r="BE68">
            <v>5698.89</v>
          </cell>
          <cell r="BF68">
            <v>7982.1209999999992</v>
          </cell>
          <cell r="BG68">
            <v>5813.1750000000002</v>
          </cell>
          <cell r="BH68">
            <v>10252.83</v>
          </cell>
          <cell r="BI68">
            <v>6103.2140000000009</v>
          </cell>
          <cell r="BJ68">
            <v>2832.7999999999997</v>
          </cell>
          <cell r="BK68">
            <v>1836.1</v>
          </cell>
          <cell r="BL68">
            <v>996.69999999999982</v>
          </cell>
          <cell r="BM68">
            <v>-3.7376859184855893E-2</v>
          </cell>
          <cell r="BO68" t="e">
            <v>#REF!</v>
          </cell>
          <cell r="BP68">
            <v>1369.5</v>
          </cell>
          <cell r="BQ68" t="e">
            <v>#REF!</v>
          </cell>
          <cell r="BV68">
            <v>1010.4000000000001</v>
          </cell>
          <cell r="BW68">
            <v>659.39999999999986</v>
          </cell>
        </row>
        <row r="69">
          <cell r="A69" t="str">
            <v>YoY Growth</v>
          </cell>
          <cell r="C69">
            <v>0</v>
          </cell>
          <cell r="D69">
            <v>0</v>
          </cell>
          <cell r="E69">
            <v>0</v>
          </cell>
          <cell r="F69">
            <v>0</v>
          </cell>
          <cell r="G69">
            <v>0</v>
          </cell>
          <cell r="H69">
            <v>0</v>
          </cell>
          <cell r="I69">
            <v>2074.4</v>
          </cell>
          <cell r="J69">
            <v>2767.6000000000004</v>
          </cell>
          <cell r="K69">
            <v>1137.0999999999999</v>
          </cell>
          <cell r="L69">
            <v>1969.9</v>
          </cell>
          <cell r="M69">
            <v>2292.1999999999998</v>
          </cell>
          <cell r="N69">
            <v>2591.1</v>
          </cell>
          <cell r="O69">
            <v>1470.3000000000002</v>
          </cell>
          <cell r="P69">
            <v>2229.3000000000002</v>
          </cell>
          <cell r="Q69">
            <v>3021</v>
          </cell>
          <cell r="R69">
            <v>2881.1</v>
          </cell>
          <cell r="S69">
            <v>2096.6</v>
          </cell>
          <cell r="T69">
            <v>2890</v>
          </cell>
          <cell r="U69">
            <v>3058.7</v>
          </cell>
          <cell r="V69">
            <v>3320.7</v>
          </cell>
          <cell r="W69">
            <v>3006</v>
          </cell>
          <cell r="X69">
            <v>3660.7</v>
          </cell>
          <cell r="Y69">
            <v>3818.3999999999996</v>
          </cell>
          <cell r="Z69">
            <v>4346.3</v>
          </cell>
          <cell r="AA69">
            <v>4504.8999999999996</v>
          </cell>
          <cell r="AB69">
            <v>5387.1</v>
          </cell>
          <cell r="AC69">
            <v>5430.3</v>
          </cell>
          <cell r="AD69">
            <v>6062.2</v>
          </cell>
          <cell r="AE69">
            <v>6578.9000000000005</v>
          </cell>
          <cell r="AF69">
            <v>7118.1</v>
          </cell>
          <cell r="AG69">
            <v>8028.0000000000009</v>
          </cell>
          <cell r="AH69">
            <v>8230.0999999999985</v>
          </cell>
          <cell r="AI69">
            <v>8112.9</v>
          </cell>
          <cell r="AJ69">
            <v>10897.7</v>
          </cell>
          <cell r="AK69">
            <v>10250.200000000001</v>
          </cell>
          <cell r="AL69">
            <v>8825.5999999999985</v>
          </cell>
          <cell r="AM69">
            <v>8838</v>
          </cell>
          <cell r="AN69">
            <v>11499.7</v>
          </cell>
          <cell r="AO69">
            <v>13366.4</v>
          </cell>
          <cell r="AP69">
            <v>13158.7</v>
          </cell>
          <cell r="AQ69">
            <v>12608.5</v>
          </cell>
          <cell r="AR69">
            <v>15441.2</v>
          </cell>
          <cell r="AS69">
            <v>19700.7</v>
          </cell>
          <cell r="AT69">
            <v>18019.300000000003</v>
          </cell>
          <cell r="AU69">
            <v>20436.199999999997</v>
          </cell>
          <cell r="AV69">
            <v>21164.800000000003</v>
          </cell>
          <cell r="AX69">
            <v>65769.700000000012</v>
          </cell>
          <cell r="AY69">
            <v>65208.999999999993</v>
          </cell>
          <cell r="BB69">
            <v>0.16314657687242629</v>
          </cell>
          <cell r="BC69">
            <v>-5.7710993337200645E-2</v>
          </cell>
          <cell r="BD69">
            <v>0.25654409546791368</v>
          </cell>
          <cell r="BE69">
            <v>2.988364746686023E-2</v>
          </cell>
          <cell r="BF69">
            <v>0.19162883727929358</v>
          </cell>
          <cell r="BG69">
            <v>0.3898286160755271</v>
          </cell>
          <cell r="BH69">
            <v>0.47909618554778022</v>
          </cell>
          <cell r="BI69">
            <v>7.0947851248225557E-2</v>
          </cell>
          <cell r="BJ69">
            <v>65769.700000000012</v>
          </cell>
          <cell r="BK69">
            <v>47750.400000000001</v>
          </cell>
          <cell r="BL69">
            <v>18019.30000000001</v>
          </cell>
          <cell r="BM69">
            <v>0</v>
          </cell>
          <cell r="BO69" t="e">
            <v>#REF!</v>
          </cell>
          <cell r="BP69">
            <v>38086.400000000001</v>
          </cell>
          <cell r="BQ69" t="e">
            <v>#REF!</v>
          </cell>
          <cell r="BS69" t="str">
            <v>F2007</v>
          </cell>
          <cell r="BV69">
            <v>29260.800000000003</v>
          </cell>
          <cell r="BW69">
            <v>21725</v>
          </cell>
        </row>
        <row r="70">
          <cell r="A70" t="str">
            <v>Coins</v>
          </cell>
          <cell r="AX70">
            <v>1799.670000000001</v>
          </cell>
          <cell r="AY70">
            <v>2663.2949999999996</v>
          </cell>
          <cell r="AZ70">
            <v>1749.7889500000001</v>
          </cell>
          <cell r="BA70">
            <v>3395.5740000000005</v>
          </cell>
          <cell r="BB70">
            <v>2093.2800000000002</v>
          </cell>
          <cell r="BC70">
            <v>3921.24</v>
          </cell>
          <cell r="BD70">
            <v>0</v>
          </cell>
          <cell r="BE70">
            <v>0</v>
          </cell>
          <cell r="BF70">
            <v>1078.665</v>
          </cell>
          <cell r="BG70">
            <v>1162.635</v>
          </cell>
          <cell r="BH70">
            <v>1464.69</v>
          </cell>
          <cell r="BI70">
            <v>1173.6950000000002</v>
          </cell>
          <cell r="BJ70">
            <v>0</v>
          </cell>
          <cell r="BR70" t="str">
            <v>q1</v>
          </cell>
          <cell r="BS70">
            <v>9.7968861422604775E-2</v>
          </cell>
        </row>
        <row r="71">
          <cell r="A71" t="str">
            <v>YoY Growth</v>
          </cell>
          <cell r="Y71">
            <v>7339.08</v>
          </cell>
          <cell r="Z71">
            <v>8035.2</v>
          </cell>
          <cell r="AA71">
            <v>9300.27</v>
          </cell>
          <cell r="AB71">
            <v>9379.19</v>
          </cell>
          <cell r="AC71">
            <v>9010.48</v>
          </cell>
          <cell r="AD71">
            <v>9297.67</v>
          </cell>
          <cell r="AE71">
            <v>8945.9500000000007</v>
          </cell>
          <cell r="AF71">
            <v>8936.5300000000007</v>
          </cell>
          <cell r="AG71">
            <v>10078.5</v>
          </cell>
          <cell r="AH71">
            <v>11888.77</v>
          </cell>
          <cell r="AI71">
            <v>12094.74</v>
          </cell>
          <cell r="AJ71">
            <v>12351.03</v>
          </cell>
          <cell r="AK71">
            <v>12571.49</v>
          </cell>
          <cell r="AL71">
            <v>14494.36</v>
          </cell>
          <cell r="AM71">
            <v>14557.28</v>
          </cell>
          <cell r="AN71">
            <v>15108.712121212122</v>
          </cell>
          <cell r="AO71">
            <v>16679.846153846152</v>
          </cell>
          <cell r="AP71">
            <v>16613.4375</v>
          </cell>
          <cell r="AQ71">
            <v>17819.635135135137</v>
          </cell>
          <cell r="AR71">
            <v>18601.759999999998</v>
          </cell>
          <cell r="AS71">
            <v>19849.016923076921</v>
          </cell>
          <cell r="AT71">
            <v>20171</v>
          </cell>
          <cell r="AU71">
            <v>21962.493150684932</v>
          </cell>
          <cell r="AV71">
            <v>25304.04</v>
          </cell>
          <cell r="AX71">
            <v>0.21413765212647884</v>
          </cell>
          <cell r="BB71">
            <v>0.16314657687242606</v>
          </cell>
          <cell r="BC71">
            <v>0.47232657291062408</v>
          </cell>
          <cell r="BD71">
            <v>-1</v>
          </cell>
          <cell r="BE71">
            <v>-1</v>
          </cell>
          <cell r="BF71">
            <v>-0.4847010433386838</v>
          </cell>
          <cell r="BG71">
            <v>-0.70350322857055425</v>
          </cell>
          <cell r="BH71" t="e">
            <v>#DIV/0!</v>
          </cell>
          <cell r="BI71" t="e">
            <v>#DIV/0!</v>
          </cell>
          <cell r="BJ71">
            <v>-0.49161324414901764</v>
          </cell>
        </row>
        <row r="72">
          <cell r="A72" t="str">
            <v>Mix assumption</v>
          </cell>
          <cell r="AH72">
            <v>599.9</v>
          </cell>
          <cell r="AX72">
            <v>0.1</v>
          </cell>
          <cell r="AY72">
            <v>0.15</v>
          </cell>
          <cell r="AZ72">
            <v>0.10150000000000001</v>
          </cell>
          <cell r="BA72">
            <v>0.13500000000000001</v>
          </cell>
          <cell r="BB72">
            <v>0.1</v>
          </cell>
          <cell r="BC72">
            <v>0.15</v>
          </cell>
          <cell r="BD72">
            <v>0</v>
          </cell>
          <cell r="BE72">
            <v>0</v>
          </cell>
          <cell r="BF72">
            <v>0.05</v>
          </cell>
          <cell r="BG72">
            <v>0.05</v>
          </cell>
          <cell r="BH72">
            <v>0.05</v>
          </cell>
          <cell r="BI72">
            <v>0.05</v>
          </cell>
          <cell r="BJ72">
            <v>0.03</v>
          </cell>
          <cell r="BR72" t="str">
            <v>q2</v>
          </cell>
          <cell r="BS72" t="e">
            <v>#REF!</v>
          </cell>
        </row>
        <row r="73">
          <cell r="A73" t="str">
            <v>Gold Jewellery</v>
          </cell>
          <cell r="I73">
            <v>171.3</v>
          </cell>
          <cell r="J73">
            <v>232.1</v>
          </cell>
          <cell r="K73">
            <v>-17.100000000000001</v>
          </cell>
          <cell r="L73">
            <v>91.2</v>
          </cell>
          <cell r="M73">
            <v>127</v>
          </cell>
          <cell r="N73">
            <v>177.6</v>
          </cell>
          <cell r="O73">
            <v>-30</v>
          </cell>
          <cell r="P73">
            <v>135.5</v>
          </cell>
          <cell r="Q73">
            <v>83.8</v>
          </cell>
          <cell r="R73">
            <v>403.6</v>
          </cell>
          <cell r="S73">
            <v>21.6</v>
          </cell>
          <cell r="T73">
            <v>201.2</v>
          </cell>
          <cell r="U73">
            <v>106.7</v>
          </cell>
          <cell r="V73">
            <v>479.6</v>
          </cell>
          <cell r="W73">
            <v>68</v>
          </cell>
          <cell r="X73">
            <v>435.9</v>
          </cell>
          <cell r="Y73">
            <v>175.2</v>
          </cell>
          <cell r="Z73">
            <v>348.6</v>
          </cell>
          <cell r="AA73">
            <v>130.00799999999998</v>
          </cell>
          <cell r="AB73">
            <v>301.39999999999998</v>
          </cell>
          <cell r="AC73">
            <v>177.9</v>
          </cell>
          <cell r="AD73">
            <v>464.2</v>
          </cell>
          <cell r="AE73">
            <v>109.8</v>
          </cell>
          <cell r="AF73">
            <v>438</v>
          </cell>
          <cell r="AG73">
            <v>202.5</v>
          </cell>
          <cell r="AH73">
            <v>542.1</v>
          </cell>
          <cell r="AI73">
            <v>169.7</v>
          </cell>
          <cell r="AJ73">
            <v>602.5</v>
          </cell>
          <cell r="AK73">
            <v>227.67000000000002</v>
          </cell>
          <cell r="AL73">
            <v>376.32999999999981</v>
          </cell>
          <cell r="AM73">
            <v>293.39999999999998</v>
          </cell>
          <cell r="AN73">
            <v>582.70000000000005</v>
          </cell>
          <cell r="AO73">
            <v>353.9</v>
          </cell>
          <cell r="AP73">
            <v>409.62</v>
          </cell>
          <cell r="AQ73">
            <v>416.4</v>
          </cell>
          <cell r="AR73">
            <v>774.2</v>
          </cell>
          <cell r="AS73">
            <v>585.29999999999995</v>
          </cell>
          <cell r="AT73">
            <v>336.40000000000009</v>
          </cell>
          <cell r="AU73">
            <v>457.5</v>
          </cell>
          <cell r="AV73">
            <v>672.2</v>
          </cell>
          <cell r="AX73">
            <v>10438.086000000003</v>
          </cell>
          <cell r="AY73">
            <v>10653.179999999998</v>
          </cell>
          <cell r="AZ73">
            <v>9972.9350499999982</v>
          </cell>
          <cell r="BA73">
            <v>16223.298000000003</v>
          </cell>
          <cell r="BB73">
            <v>12141.023999999999</v>
          </cell>
          <cell r="BC73">
            <v>18037.703999999998</v>
          </cell>
          <cell r="BD73">
            <v>10842.079000000002</v>
          </cell>
          <cell r="BE73">
            <v>15408.11</v>
          </cell>
          <cell r="BF73">
            <v>12512.513999999999</v>
          </cell>
          <cell r="BG73">
            <v>16276.890000000001</v>
          </cell>
          <cell r="BH73">
            <v>17576.280000000002</v>
          </cell>
          <cell r="BI73">
            <v>16196.991000000002</v>
          </cell>
          <cell r="BJ73">
            <v>1862.3</v>
          </cell>
          <cell r="BK73">
            <v>1765.2</v>
          </cell>
          <cell r="BL73">
            <v>97.099999999999909</v>
          </cell>
          <cell r="BM73">
            <v>-0.71135552913198608</v>
          </cell>
          <cell r="BO73" t="e">
            <v>#REF!</v>
          </cell>
          <cell r="BP73">
            <v>1378.6</v>
          </cell>
          <cell r="BQ73" t="e">
            <v>#REF!</v>
          </cell>
          <cell r="BR73" t="str">
            <v>q3</v>
          </cell>
          <cell r="BS73" t="e">
            <v>#REF!</v>
          </cell>
          <cell r="BV73">
            <v>999.87000000000012</v>
          </cell>
          <cell r="BW73">
            <v>750.3</v>
          </cell>
        </row>
        <row r="74">
          <cell r="A74" t="str">
            <v>YoY Growth</v>
          </cell>
          <cell r="M74">
            <v>-0.25861062463514306</v>
          </cell>
          <cell r="N74">
            <v>-0.2348125807841448</v>
          </cell>
          <cell r="O74">
            <v>0.7543859649122806</v>
          </cell>
          <cell r="P74">
            <v>0.48574561403508776</v>
          </cell>
          <cell r="Q74">
            <v>-0.34015748031496063</v>
          </cell>
          <cell r="R74">
            <v>1.2725225225225225</v>
          </cell>
          <cell r="S74">
            <v>-1.7200000000000002</v>
          </cell>
          <cell r="T74">
            <v>0.48487084870848696</v>
          </cell>
          <cell r="U74">
            <v>0.27326968973747023</v>
          </cell>
          <cell r="V74">
            <v>0.18830525272547072</v>
          </cell>
          <cell r="W74">
            <v>2.1481481481481479</v>
          </cell>
          <cell r="X74">
            <v>1.1665009940357853</v>
          </cell>
          <cell r="Y74">
            <v>0.64198687910028096</v>
          </cell>
          <cell r="Z74">
            <v>-0.27314428690575476</v>
          </cell>
          <cell r="AA74">
            <v>0.91188235294117614</v>
          </cell>
          <cell r="AB74">
            <v>-0.30855700848818535</v>
          </cell>
          <cell r="AC74">
            <v>1.5410958904109595E-2</v>
          </cell>
          <cell r="AD74">
            <v>0.33161216293746398</v>
          </cell>
          <cell r="AE74">
            <v>-0.15543658851762954</v>
          </cell>
          <cell r="AF74">
            <v>0.45321831453218331</v>
          </cell>
          <cell r="AG74">
            <v>0.13827993254637438</v>
          </cell>
          <cell r="AH74">
            <v>0.16781559672554947</v>
          </cell>
          <cell r="AI74">
            <v>0.54553734061930781</v>
          </cell>
          <cell r="AJ74">
            <v>0.37557077625570767</v>
          </cell>
          <cell r="AK74">
            <v>0.12429629629629635</v>
          </cell>
          <cell r="AL74">
            <v>-0.30579228924552704</v>
          </cell>
          <cell r="AM74">
            <v>0.72893341190335881</v>
          </cell>
          <cell r="AN74">
            <v>-3.2863070539419059E-2</v>
          </cell>
          <cell r="AO74">
            <v>0.55444283392629656</v>
          </cell>
          <cell r="AP74">
            <v>8.8459596630617199E-2</v>
          </cell>
          <cell r="AQ74">
            <v>0.41922290388548067</v>
          </cell>
          <cell r="AR74">
            <v>0.32864252617127154</v>
          </cell>
          <cell r="AS74">
            <v>0.65385702175755855</v>
          </cell>
          <cell r="AT74">
            <v>-0.17875103754699462</v>
          </cell>
          <cell r="AU74">
            <v>9.8703170028818565E-2</v>
          </cell>
          <cell r="AV74">
            <v>-0.13174890209248258</v>
          </cell>
          <cell r="AY74">
            <v>0.28674082774822063</v>
          </cell>
          <cell r="BB74">
            <v>0.16314657687242629</v>
          </cell>
          <cell r="BC74">
            <v>0.69317555884721749</v>
          </cell>
          <cell r="BD74">
            <v>8.7150266761238271E-2</v>
          </cell>
          <cell r="BE74">
            <v>-5.0247982870067598E-2</v>
          </cell>
          <cell r="BF74">
            <v>3.0597913322632397E-2</v>
          </cell>
          <cell r="BG74">
            <v>-9.7618521736469122E-2</v>
          </cell>
          <cell r="BH74">
            <v>0.62111713076431196</v>
          </cell>
          <cell r="BI74">
            <v>5.119907633058185E-2</v>
          </cell>
          <cell r="BJ74">
            <v>-0.12347111060175442</v>
          </cell>
          <cell r="BR74" t="str">
            <v>q4</v>
          </cell>
          <cell r="BS74" t="e">
            <v>#REF!</v>
          </cell>
          <cell r="BV74">
            <v>0.33262694922031222</v>
          </cell>
        </row>
        <row r="75">
          <cell r="A75" t="str">
            <v>Margins</v>
          </cell>
          <cell r="I75">
            <v>0.14018003273322424</v>
          </cell>
          <cell r="J75">
            <v>0.1280622379165747</v>
          </cell>
          <cell r="K75">
            <v>-2.2667020148462357E-2</v>
          </cell>
          <cell r="L75">
            <v>8.4687529018478966E-2</v>
          </cell>
          <cell r="M75">
            <v>0.10238632699129313</v>
          </cell>
          <cell r="N75">
            <v>0.12103864240441628</v>
          </cell>
          <cell r="O75">
            <v>-3.2977904803781467E-2</v>
          </cell>
          <cell r="P75">
            <v>0.10122516061556851</v>
          </cell>
          <cell r="Q75">
            <v>6.6772908366533865E-2</v>
          </cell>
          <cell r="R75">
            <v>0.21916915557969049</v>
          </cell>
          <cell r="S75">
            <v>2.2608331588863304E-2</v>
          </cell>
          <cell r="T75">
            <v>0.12891651182161851</v>
          </cell>
          <cell r="U75">
            <v>7.6674331704512794E-2</v>
          </cell>
          <cell r="V75">
            <v>0.24059396006822514</v>
          </cell>
          <cell r="W75">
            <v>5.3929732730589257E-2</v>
          </cell>
          <cell r="X75">
            <v>0.22539945188479238</v>
          </cell>
          <cell r="Y75">
            <v>0.11100551226002661</v>
          </cell>
          <cell r="Z75">
            <v>0.1785403329065301</v>
          </cell>
          <cell r="AA75">
            <v>8.7441485068603705E-2</v>
          </cell>
          <cell r="AB75">
            <v>0.13403895757360135</v>
          </cell>
          <cell r="AC75">
            <v>0.10952410269038972</v>
          </cell>
          <cell r="AD75">
            <v>0.18733605068808265</v>
          </cell>
          <cell r="AE75">
            <v>6.5035834863472128E-2</v>
          </cell>
          <cell r="AF75">
            <v>0.17153599122738308</v>
          </cell>
          <cell r="AG75">
            <v>0.10902923598772411</v>
          </cell>
          <cell r="AH75">
            <v>0.20296529259800072</v>
          </cell>
          <cell r="AI75">
            <v>9.8725929373436494E-2</v>
          </cell>
          <cell r="AJ75">
            <v>0.19855000823858956</v>
          </cell>
          <cell r="AK75">
            <v>0.11789653565325464</v>
          </cell>
          <cell r="AL75">
            <v>0.1567780369938343</v>
          </cell>
          <cell r="AM75">
            <v>0.14067219638490674</v>
          </cell>
          <cell r="AN75">
            <v>0.19717785598267462</v>
          </cell>
          <cell r="AO75">
            <v>0.14688304142110067</v>
          </cell>
          <cell r="AP75">
            <v>0.14538420585625556</v>
          </cell>
          <cell r="AQ75">
            <v>0.16392410046453035</v>
          </cell>
          <cell r="AR75">
            <v>0.21539660017249534</v>
          </cell>
          <cell r="AS75">
            <v>0.18002583661417323</v>
          </cell>
          <cell r="AT75">
            <v>0.10259538259782243</v>
          </cell>
          <cell r="AU75">
            <v>0.14613812048808536</v>
          </cell>
          <cell r="AV75">
            <v>0.16104070338516088</v>
          </cell>
          <cell r="AX75">
            <v>-4.2788823258433126E-2</v>
          </cell>
          <cell r="BA75">
            <v>-430</v>
          </cell>
          <cell r="BF75">
            <v>0.21241966446874216</v>
          </cell>
          <cell r="BG75">
            <v>0.14095521922904616</v>
          </cell>
          <cell r="BH75">
            <v>0.16509402305947413</v>
          </cell>
          <cell r="BI75">
            <v>60</v>
          </cell>
          <cell r="BJ75">
            <v>0.14704767619980103</v>
          </cell>
          <cell r="BK75">
            <v>0.18828800000000001</v>
          </cell>
          <cell r="BL75">
            <v>2.9517266536964949E-2</v>
          </cell>
          <cell r="BO75" t="e">
            <v>#REF!</v>
          </cell>
          <cell r="BP75">
            <v>0.15174630430714703</v>
          </cell>
          <cell r="BV75">
            <v>0.14958037250355302</v>
          </cell>
          <cell r="BW75">
            <v>0.12302016724053123</v>
          </cell>
        </row>
        <row r="76">
          <cell r="A76" t="str">
            <v xml:space="preserve">SSG </v>
          </cell>
          <cell r="I76">
            <v>43.6</v>
          </cell>
          <cell r="J76">
            <v>44.4</v>
          </cell>
          <cell r="K76">
            <v>-15.9</v>
          </cell>
          <cell r="L76">
            <v>45</v>
          </cell>
          <cell r="M76">
            <v>33.5</v>
          </cell>
          <cell r="N76">
            <v>74.599999999999994</v>
          </cell>
          <cell r="O76">
            <v>3.2</v>
          </cell>
          <cell r="P76">
            <v>86.2</v>
          </cell>
          <cell r="Q76">
            <v>85.9</v>
          </cell>
          <cell r="R76">
            <v>30.4</v>
          </cell>
          <cell r="S76">
            <v>21.3</v>
          </cell>
          <cell r="T76">
            <v>36.6</v>
          </cell>
          <cell r="U76">
            <v>107.7</v>
          </cell>
          <cell r="V76">
            <v>89.5</v>
          </cell>
          <cell r="W76">
            <v>92.4</v>
          </cell>
          <cell r="X76">
            <v>98.1</v>
          </cell>
          <cell r="Y76">
            <v>89.7</v>
          </cell>
          <cell r="Z76">
            <v>183.4</v>
          </cell>
          <cell r="AA76">
            <v>55.784000000000006</v>
          </cell>
          <cell r="AB76">
            <v>219.4</v>
          </cell>
          <cell r="AC76">
            <v>401.6</v>
          </cell>
          <cell r="AD76">
            <v>180</v>
          </cell>
          <cell r="AE76">
            <v>246.5</v>
          </cell>
          <cell r="AF76">
            <v>338</v>
          </cell>
          <cell r="AG76">
            <v>231.5</v>
          </cell>
          <cell r="AH76">
            <v>165.50099999999998</v>
          </cell>
          <cell r="AI76">
            <v>355.2</v>
          </cell>
          <cell r="AJ76">
            <v>676.2</v>
          </cell>
          <cell r="AK76">
            <v>550.92999999999995</v>
          </cell>
          <cell r="AL76">
            <v>351.87000000000012</v>
          </cell>
          <cell r="AM76">
            <v>214.29999999999995</v>
          </cell>
          <cell r="AN76">
            <v>558.30000000000007</v>
          </cell>
          <cell r="AO76">
            <v>764.8</v>
          </cell>
          <cell r="AP76">
            <v>923.38000000000022</v>
          </cell>
          <cell r="AQ76">
            <v>682.6</v>
          </cell>
          <cell r="AR76">
            <v>1026.4000000000001</v>
          </cell>
          <cell r="AS76">
            <v>1420.7</v>
          </cell>
          <cell r="AT76">
            <v>1161.3</v>
          </cell>
          <cell r="AU76">
            <v>1450</v>
          </cell>
          <cell r="AV76">
            <v>1499</v>
          </cell>
          <cell r="AY76">
            <v>4138.8</v>
          </cell>
          <cell r="AZ76">
            <v>-1</v>
          </cell>
          <cell r="BA76">
            <v>0.25766206762113075</v>
          </cell>
          <cell r="BB76">
            <v>6406.4291799568973</v>
          </cell>
          <cell r="BF76">
            <v>998.4</v>
          </cell>
          <cell r="BG76">
            <v>2412.7000000000003</v>
          </cell>
          <cell r="BH76">
            <v>1537.4</v>
          </cell>
          <cell r="BJ76">
            <v>4291</v>
          </cell>
          <cell r="BK76">
            <v>3107.7</v>
          </cell>
          <cell r="BL76">
            <v>1183.3000000000002</v>
          </cell>
          <cell r="BM76">
            <v>1.8944286575389935E-2</v>
          </cell>
          <cell r="BO76" t="e">
            <v>#REF!</v>
          </cell>
          <cell r="BP76">
            <v>1934.2</v>
          </cell>
          <cell r="BQ76" t="e">
            <v>#REF!</v>
          </cell>
          <cell r="BV76">
            <v>1582.33</v>
          </cell>
          <cell r="BW76">
            <v>816</v>
          </cell>
        </row>
        <row r="77">
          <cell r="A77" t="str">
            <v>Tanishq</v>
          </cell>
          <cell r="M77">
            <v>-0.23165137614678899</v>
          </cell>
          <cell r="N77">
            <v>0.68018018018018012</v>
          </cell>
          <cell r="O77">
            <v>-1.2012578616352201</v>
          </cell>
          <cell r="P77">
            <v>0.91555555555555568</v>
          </cell>
          <cell r="Q77">
            <v>1.5641791044776121</v>
          </cell>
          <cell r="R77">
            <v>-0.59249329758713132</v>
          </cell>
          <cell r="S77">
            <v>5.65625</v>
          </cell>
          <cell r="T77">
            <v>-0.57540603248259858</v>
          </cell>
          <cell r="U77">
            <v>0.25378346915017458</v>
          </cell>
          <cell r="V77">
            <v>1.9440789473684212</v>
          </cell>
          <cell r="W77">
            <v>3.3380281690140849</v>
          </cell>
          <cell r="X77">
            <v>1.6803278688524586</v>
          </cell>
          <cell r="Y77">
            <v>-0.16713091922005574</v>
          </cell>
          <cell r="Z77">
            <v>1.0491620111731845</v>
          </cell>
          <cell r="AA77">
            <v>-0.39627705627705623</v>
          </cell>
          <cell r="AB77">
            <v>1.2364933741080533</v>
          </cell>
          <cell r="AC77">
            <v>3.4771460423634339</v>
          </cell>
          <cell r="AD77">
            <v>-1.8538713195201728E-2</v>
          </cell>
          <cell r="AE77">
            <v>3.4188297719776273</v>
          </cell>
          <cell r="AF77">
            <v>0.54056517775752044</v>
          </cell>
          <cell r="AG77">
            <v>-0.42355577689243029</v>
          </cell>
          <cell r="AH77">
            <v>-8.0550000000000122E-2</v>
          </cell>
          <cell r="AI77">
            <v>0.44097363083164298</v>
          </cell>
          <cell r="AJ77">
            <v>1.0005917159763316</v>
          </cell>
          <cell r="AK77">
            <v>1.3798272138228938</v>
          </cell>
          <cell r="AL77">
            <v>1.1260898725687469</v>
          </cell>
          <cell r="AM77">
            <v>-0.396677927927928</v>
          </cell>
          <cell r="AN77">
            <v>-0.17435669920141961</v>
          </cell>
          <cell r="AO77">
            <v>0.38819813769444389</v>
          </cell>
          <cell r="AP77">
            <v>1.6242078040185293</v>
          </cell>
          <cell r="AQ77">
            <v>2.1852543163789089</v>
          </cell>
          <cell r="AR77">
            <v>0.83843811570840043</v>
          </cell>
          <cell r="AS77">
            <v>0.85760983263598334</v>
          </cell>
          <cell r="AT77">
            <v>0.25766206762113075</v>
          </cell>
          <cell r="AU77">
            <v>0.7</v>
          </cell>
          <cell r="AV77">
            <v>0.31</v>
          </cell>
          <cell r="AW77">
            <v>0.26</v>
          </cell>
          <cell r="AX77">
            <v>0.25</v>
          </cell>
          <cell r="AY77">
            <v>0.03</v>
          </cell>
          <cell r="AZ77">
            <v>0.12</v>
          </cell>
          <cell r="BA77">
            <v>0.1</v>
          </cell>
          <cell r="BB77">
            <v>0.08</v>
          </cell>
          <cell r="BC77">
            <v>0.28999999999999998</v>
          </cell>
          <cell r="BD77">
            <v>-7.0000000000000007E-2</v>
          </cell>
          <cell r="BE77">
            <v>-0.15</v>
          </cell>
          <cell r="BF77">
            <v>0.06</v>
          </cell>
          <cell r="BG77">
            <v>-0.13</v>
          </cell>
          <cell r="BH77">
            <v>0.68</v>
          </cell>
          <cell r="BI77">
            <v>-0.08</v>
          </cell>
          <cell r="BJ77">
            <v>-0.25</v>
          </cell>
          <cell r="BV77">
            <v>0.93912990196078416</v>
          </cell>
        </row>
        <row r="78">
          <cell r="A78" t="str">
            <v>Goldplus</v>
          </cell>
          <cell r="I78">
            <v>5.1149694978883158E-2</v>
          </cell>
          <cell r="J78">
            <v>4.6482412060301501E-2</v>
          </cell>
          <cell r="K78">
            <v>-4.1546903579827543E-2</v>
          </cell>
          <cell r="L78">
            <v>5.0391937290033592E-2</v>
          </cell>
          <cell r="M78">
            <v>3.185016162768587E-2</v>
          </cell>
          <cell r="N78">
            <v>6.6381918490834663E-2</v>
          </cell>
          <cell r="O78">
            <v>5.7081698180520869E-3</v>
          </cell>
          <cell r="P78">
            <v>9.6777815201526882E-2</v>
          </cell>
          <cell r="Q78">
            <v>4.8640996602491507E-2</v>
          </cell>
          <cell r="R78">
            <v>2.9242016160061564E-2</v>
          </cell>
          <cell r="S78">
            <v>1.8664563617245004E-2</v>
          </cell>
          <cell r="T78">
            <v>2.7533288196795309E-2</v>
          </cell>
          <cell r="U78">
            <v>6.4603203167176534E-2</v>
          </cell>
          <cell r="V78">
            <v>7.3814432989690718E-2</v>
          </cell>
          <cell r="W78">
            <v>5.5622441608475799E-2</v>
          </cell>
          <cell r="X78">
            <v>5.6810284920083387E-2</v>
          </cell>
          <cell r="Y78">
            <v>4.0042855229677252E-2</v>
          </cell>
          <cell r="Z78">
            <v>8.026609479627117E-2</v>
          </cell>
          <cell r="AA78">
            <v>1.9352645273200349E-2</v>
          </cell>
          <cell r="AB78">
            <v>7.3896934994947802E-2</v>
          </cell>
          <cell r="AC78">
            <v>0.10957409074786501</v>
          </cell>
          <cell r="AD78">
            <v>5.2892950545091244E-2</v>
          </cell>
          <cell r="AE78">
            <v>5.2850496344417998E-2</v>
          </cell>
          <cell r="AF78">
            <v>7.7021237808768572E-2</v>
          </cell>
          <cell r="AG78">
            <v>3.9143741228589303E-2</v>
          </cell>
          <cell r="AH78">
            <v>3.1220713073005099E-2</v>
          </cell>
          <cell r="AI78">
            <v>5.7688559734944453E-2</v>
          </cell>
          <cell r="AJ78">
            <v>8.9898694461432102E-2</v>
          </cell>
          <cell r="AK78">
            <v>6.9853808213620056E-2</v>
          </cell>
          <cell r="AL78">
            <v>5.8005967590379355E-2</v>
          </cell>
          <cell r="AM78">
            <v>3.3718826213515844E-2</v>
          </cell>
          <cell r="AN78">
            <v>6.7868517663076514E-2</v>
          </cell>
          <cell r="AO78">
            <v>7.2525888555930645E-2</v>
          </cell>
          <cell r="AP78">
            <v>9.3129601613716612E-2</v>
          </cell>
          <cell r="AQ78">
            <v>7.1811812233046488E-2</v>
          </cell>
          <cell r="AR78">
            <v>9.1044564291796776E-2</v>
          </cell>
          <cell r="AS78">
            <v>8.998435550375912E-2</v>
          </cell>
          <cell r="AT78">
            <v>8.4735497993433023E-2</v>
          </cell>
          <cell r="AU78">
            <v>0.49</v>
          </cell>
          <cell r="AV78">
            <v>0.49</v>
          </cell>
          <cell r="AW78">
            <v>0.13</v>
          </cell>
          <cell r="AX78">
            <v>0.23</v>
          </cell>
          <cell r="AY78">
            <v>-0.08</v>
          </cell>
          <cell r="AZ78">
            <v>-0.08</v>
          </cell>
          <cell r="BA78">
            <v>0.12</v>
          </cell>
          <cell r="BB78">
            <v>0</v>
          </cell>
          <cell r="BC78">
            <v>0.37</v>
          </cell>
          <cell r="BD78">
            <v>-0.21</v>
          </cell>
          <cell r="BE78">
            <v>-0.3</v>
          </cell>
          <cell r="BF78">
            <v>-0.18</v>
          </cell>
          <cell r="BG78">
            <v>-0.24</v>
          </cell>
          <cell r="BH78">
            <v>0.81</v>
          </cell>
          <cell r="BI78">
            <v>0.3</v>
          </cell>
          <cell r="BJ78">
            <v>8.5355155821396675E-2</v>
          </cell>
          <cell r="BK78">
            <v>8.5050890411146343E-2</v>
          </cell>
          <cell r="BO78" t="e">
            <v>#REF!</v>
          </cell>
          <cell r="BP78">
            <v>6.9998552403011005E-2</v>
          </cell>
          <cell r="BV78">
            <v>7.3371850931331403E-2</v>
          </cell>
          <cell r="BW78">
            <v>5.4521400986195928E-2</v>
          </cell>
        </row>
        <row r="79">
          <cell r="A79" t="str">
            <v>Others</v>
          </cell>
          <cell r="J79">
            <v>3.2</v>
          </cell>
          <cell r="S79">
            <v>0</v>
          </cell>
          <cell r="T79">
            <v>0</v>
          </cell>
          <cell r="U79">
            <v>0</v>
          </cell>
          <cell r="V79">
            <v>-12.9</v>
          </cell>
          <cell r="W79">
            <v>-28</v>
          </cell>
          <cell r="X79">
            <v>0</v>
          </cell>
          <cell r="Y79">
            <v>0</v>
          </cell>
          <cell r="Z79">
            <v>-27.3</v>
          </cell>
          <cell r="AA79">
            <v>-30.632999999999999</v>
          </cell>
          <cell r="AB79">
            <v>-13.2</v>
          </cell>
          <cell r="AC79">
            <v>-32</v>
          </cell>
          <cell r="AD79">
            <v>-36.6</v>
          </cell>
          <cell r="AE79">
            <v>-27.3</v>
          </cell>
          <cell r="AF79">
            <v>-31.6</v>
          </cell>
          <cell r="AG79">
            <v>-3.3</v>
          </cell>
          <cell r="AH79">
            <v>-81.2</v>
          </cell>
          <cell r="AI79">
            <v>-19.899999999999999</v>
          </cell>
          <cell r="AJ79">
            <v>-51.3</v>
          </cell>
          <cell r="AK79">
            <v>-69</v>
          </cell>
          <cell r="AL79">
            <v>-100.9</v>
          </cell>
          <cell r="AM79">
            <v>-88.6</v>
          </cell>
          <cell r="AN79">
            <v>-110.7</v>
          </cell>
          <cell r="AO79">
            <v>-60.5</v>
          </cell>
          <cell r="AP79">
            <v>-129.09999999999997</v>
          </cell>
          <cell r="AQ79">
            <v>16.7</v>
          </cell>
          <cell r="AR79">
            <v>-46.7</v>
          </cell>
          <cell r="AS79">
            <v>-51.8</v>
          </cell>
          <cell r="AT79">
            <v>-98.799999999999969</v>
          </cell>
          <cell r="AU79">
            <v>-35.6</v>
          </cell>
          <cell r="AV79">
            <v>-13.9</v>
          </cell>
          <cell r="AY79">
            <v>-182</v>
          </cell>
          <cell r="AZ79">
            <v>-1</v>
          </cell>
          <cell r="BA79">
            <v>-0.23470178156467858</v>
          </cell>
          <cell r="BB79">
            <v>-99.379766699999976</v>
          </cell>
          <cell r="BF79">
            <v>-46.7</v>
          </cell>
          <cell r="BG79">
            <v>-388.9</v>
          </cell>
          <cell r="BH79">
            <v>-259.8</v>
          </cell>
          <cell r="BJ79">
            <v>-180.6</v>
          </cell>
          <cell r="BK79">
            <v>-81.599999999999994</v>
          </cell>
          <cell r="BL79">
            <v>-99</v>
          </cell>
          <cell r="BM79">
            <v>2.0242914979760052E-3</v>
          </cell>
          <cell r="BO79" t="e">
            <v>#REF!</v>
          </cell>
          <cell r="BP79">
            <v>-241.1</v>
          </cell>
          <cell r="BQ79" t="e">
            <v>#REF!</v>
          </cell>
          <cell r="BV79">
            <v>-140.19999999999999</v>
          </cell>
          <cell r="BW79">
            <v>-62.2</v>
          </cell>
        </row>
        <row r="80">
          <cell r="A80" t="str">
            <v>Sales Value growth</v>
          </cell>
          <cell r="C80">
            <v>0</v>
          </cell>
          <cell r="D80">
            <v>0</v>
          </cell>
          <cell r="E80">
            <v>0</v>
          </cell>
          <cell r="F80">
            <v>0</v>
          </cell>
          <cell r="G80">
            <v>0</v>
          </cell>
          <cell r="H80">
            <v>0</v>
          </cell>
          <cell r="I80">
            <v>214.9</v>
          </cell>
          <cell r="J80">
            <v>279.7</v>
          </cell>
          <cell r="K80">
            <v>-33</v>
          </cell>
          <cell r="L80">
            <v>136.19999999999999</v>
          </cell>
          <cell r="M80">
            <v>160.5</v>
          </cell>
          <cell r="N80">
            <v>252.2</v>
          </cell>
          <cell r="O80">
            <v>-26.8</v>
          </cell>
          <cell r="P80">
            <v>221.7</v>
          </cell>
          <cell r="Q80">
            <v>169.7</v>
          </cell>
          <cell r="R80">
            <v>434</v>
          </cell>
          <cell r="S80">
            <v>42.900000000000006</v>
          </cell>
          <cell r="T80">
            <v>237.79999999999998</v>
          </cell>
          <cell r="U80">
            <v>214.4</v>
          </cell>
          <cell r="V80">
            <v>556.20000000000005</v>
          </cell>
          <cell r="W80">
            <v>132.4</v>
          </cell>
          <cell r="X80">
            <v>534</v>
          </cell>
          <cell r="Y80">
            <v>264.89999999999998</v>
          </cell>
          <cell r="Z80">
            <v>504.70000000000005</v>
          </cell>
          <cell r="AA80">
            <v>155.15899999999999</v>
          </cell>
          <cell r="AB80">
            <v>507.6</v>
          </cell>
          <cell r="AC80">
            <v>547.5</v>
          </cell>
          <cell r="AD80">
            <v>607.6</v>
          </cell>
          <cell r="AE80">
            <v>329</v>
          </cell>
          <cell r="AF80">
            <v>744.4</v>
          </cell>
          <cell r="AG80">
            <v>430.7</v>
          </cell>
          <cell r="AH80">
            <v>626.40099999999995</v>
          </cell>
          <cell r="AI80">
            <v>505</v>
          </cell>
          <cell r="AJ80">
            <v>1227.4000000000001</v>
          </cell>
          <cell r="AK80">
            <v>709.59999999999991</v>
          </cell>
          <cell r="AL80">
            <v>627.29999999999995</v>
          </cell>
          <cell r="AM80">
            <v>419.09999999999991</v>
          </cell>
          <cell r="AN80">
            <v>1030.3</v>
          </cell>
          <cell r="AO80">
            <v>1058.1999999999998</v>
          </cell>
          <cell r="AP80">
            <v>1203.9000000000003</v>
          </cell>
          <cell r="AQ80">
            <v>1115.7</v>
          </cell>
          <cell r="AR80">
            <v>1753.9</v>
          </cell>
          <cell r="AS80">
            <v>1954.2</v>
          </cell>
          <cell r="AT80">
            <v>1398.9</v>
          </cell>
          <cell r="AU80">
            <v>1871.9</v>
          </cell>
          <cell r="AV80">
            <v>2157.2999999999997</v>
          </cell>
          <cell r="AY80">
            <v>5819.1</v>
          </cell>
          <cell r="AZ80">
            <v>-1</v>
          </cell>
          <cell r="BA80">
            <v>0.1619735858460003</v>
          </cell>
          <cell r="BF80">
            <v>1715.2</v>
          </cell>
          <cell r="BJ80">
            <v>5972.7</v>
          </cell>
          <cell r="BO80" t="e">
            <v>#REF!</v>
          </cell>
          <cell r="BP80">
            <v>3071.7000000000003</v>
          </cell>
          <cell r="BQ80" t="e">
            <v>#REF!</v>
          </cell>
          <cell r="BV80">
            <v>2442</v>
          </cell>
          <cell r="BW80">
            <v>1504.1</v>
          </cell>
        </row>
        <row r="81">
          <cell r="A81" t="str">
            <v>Tanishq</v>
          </cell>
          <cell r="M81">
            <v>-0.25314099581200555</v>
          </cell>
          <cell r="N81">
            <v>-9.8319628173042517E-2</v>
          </cell>
          <cell r="O81">
            <v>-0.18787878787878787</v>
          </cell>
          <cell r="P81">
            <v>0.62775330396475781</v>
          </cell>
          <cell r="Q81">
            <v>5.7320872274143175E-2</v>
          </cell>
          <cell r="R81">
            <v>0.72085646312450447</v>
          </cell>
          <cell r="S81">
            <v>-2.6007462686567164</v>
          </cell>
          <cell r="T81">
            <v>7.2620658547586814E-2</v>
          </cell>
          <cell r="U81">
            <v>0.26340601060695357</v>
          </cell>
          <cell r="V81">
            <v>0.28156682027649782</v>
          </cell>
          <cell r="W81">
            <v>2.0862470862470861</v>
          </cell>
          <cell r="X81">
            <v>1.2455845248107655</v>
          </cell>
          <cell r="Y81">
            <v>0.23554104477611926</v>
          </cell>
          <cell r="Z81">
            <v>-9.259259259259256E-2</v>
          </cell>
          <cell r="AA81">
            <v>0.17189577039274906</v>
          </cell>
          <cell r="AB81">
            <v>-4.9438202247190977E-2</v>
          </cell>
          <cell r="AC81">
            <v>1.0668176670441678</v>
          </cell>
          <cell r="AD81">
            <v>0.20388349514563098</v>
          </cell>
          <cell r="AE81">
            <v>1.1204055194993523</v>
          </cell>
          <cell r="AF81">
            <v>0.46650906225374289</v>
          </cell>
          <cell r="AG81">
            <v>-0.21333333333333337</v>
          </cell>
          <cell r="AH81">
            <v>3.0943054641211276E-2</v>
          </cell>
          <cell r="AI81">
            <v>0.5349544072948329</v>
          </cell>
          <cell r="AJ81">
            <v>0.6488447071466954</v>
          </cell>
          <cell r="AK81">
            <v>0.64755049918736929</v>
          </cell>
          <cell r="AL81">
            <v>1.4351828940246669E-3</v>
          </cell>
          <cell r="AM81">
            <v>-0.17009900990099025</v>
          </cell>
          <cell r="AN81">
            <v>-0.16058334691217213</v>
          </cell>
          <cell r="AO81">
            <v>0.49126268320180366</v>
          </cell>
          <cell r="AP81">
            <v>0.91917742706838901</v>
          </cell>
          <cell r="AQ81">
            <v>1.6621331424481038</v>
          </cell>
          <cell r="AR81">
            <v>0.70231971270503757</v>
          </cell>
          <cell r="AS81">
            <v>0.84672084672084713</v>
          </cell>
          <cell r="AT81">
            <v>0.1619735858460003</v>
          </cell>
          <cell r="AU81">
            <v>0.79</v>
          </cell>
          <cell r="AV81">
            <v>0.39</v>
          </cell>
          <cell r="AW81">
            <v>0.33</v>
          </cell>
          <cell r="AX81">
            <v>0.38</v>
          </cell>
          <cell r="AY81">
            <v>0.11</v>
          </cell>
          <cell r="AZ81">
            <v>0.19</v>
          </cell>
          <cell r="BA81">
            <v>0.19</v>
          </cell>
          <cell r="BB81">
            <v>0.17</v>
          </cell>
          <cell r="BC81">
            <v>0.42</v>
          </cell>
          <cell r="BD81">
            <v>0.01</v>
          </cell>
          <cell r="BE81">
            <v>-0.08</v>
          </cell>
          <cell r="BF81">
            <v>0.13</v>
          </cell>
          <cell r="BG81">
            <v>-0.08</v>
          </cell>
          <cell r="BH81">
            <v>0.75</v>
          </cell>
          <cell r="BI81">
            <v>-0.04</v>
          </cell>
          <cell r="BJ81">
            <v>-0.21</v>
          </cell>
          <cell r="BV81">
            <v>0.62356226314739716</v>
          </cell>
        </row>
        <row r="82">
          <cell r="A82" t="str">
            <v>Goldplus</v>
          </cell>
          <cell r="I82">
            <v>0.10359622059390668</v>
          </cell>
          <cell r="J82">
            <v>0.10106229223876281</v>
          </cell>
          <cell r="K82">
            <v>-2.902119426611556E-2</v>
          </cell>
          <cell r="L82">
            <v>6.9140565510939639E-2</v>
          </cell>
          <cell r="M82">
            <v>7.0020068056888582E-2</v>
          </cell>
          <cell r="N82">
            <v>9.7333178958743397E-2</v>
          </cell>
          <cell r="O82">
            <v>-1.8227572604230427E-2</v>
          </cell>
          <cell r="P82">
            <v>9.9448257300497903E-2</v>
          </cell>
          <cell r="Q82">
            <v>5.6173452499172459E-2</v>
          </cell>
          <cell r="R82">
            <v>0.15063690951372741</v>
          </cell>
          <cell r="S82">
            <v>2.046169989506821E-2</v>
          </cell>
          <cell r="T82">
            <v>8.2283737024221454E-2</v>
          </cell>
          <cell r="U82">
            <v>7.0095138457514639E-2</v>
          </cell>
          <cell r="V82">
            <v>0.16749480531213301</v>
          </cell>
          <cell r="W82">
            <v>4.4045242847638062E-2</v>
          </cell>
          <cell r="X82">
            <v>0.14587373999508291</v>
          </cell>
          <cell r="Y82">
            <v>6.9374607165304844E-2</v>
          </cell>
          <cell r="Z82">
            <v>0.11612175873731681</v>
          </cell>
          <cell r="AA82">
            <v>3.444227396834558E-2</v>
          </cell>
          <cell r="AR82">
            <v>0.11358573167888505</v>
          </cell>
          <cell r="AU82">
            <v>0.51</v>
          </cell>
          <cell r="AV82">
            <v>0.44</v>
          </cell>
          <cell r="AW82">
            <v>0.24</v>
          </cell>
          <cell r="AX82">
            <v>0.36</v>
          </cell>
          <cell r="AY82">
            <v>-0.01</v>
          </cell>
          <cell r="AZ82">
            <v>-0.02</v>
          </cell>
          <cell r="BA82">
            <v>0.06</v>
          </cell>
          <cell r="BB82">
            <v>-0.03</v>
          </cell>
          <cell r="BC82">
            <v>0.36</v>
          </cell>
          <cell r="BD82">
            <v>-0.2</v>
          </cell>
          <cell r="BE82">
            <v>-0.25</v>
          </cell>
          <cell r="BF82">
            <v>-0.14000000000000001</v>
          </cell>
          <cell r="BG82">
            <v>-0.21</v>
          </cell>
          <cell r="BH82">
            <v>0.84</v>
          </cell>
          <cell r="BI82">
            <v>0.3</v>
          </cell>
          <cell r="BJ82">
            <v>-0.04</v>
          </cell>
        </row>
        <row r="83">
          <cell r="A83" t="str">
            <v>Less : Interest attributable to segments</v>
          </cell>
          <cell r="I83">
            <v>106.4</v>
          </cell>
          <cell r="J83">
            <v>98</v>
          </cell>
          <cell r="K83">
            <v>102.6</v>
          </cell>
          <cell r="L83">
            <v>107.5</v>
          </cell>
          <cell r="M83">
            <v>109.6</v>
          </cell>
          <cell r="N83">
            <v>82.6</v>
          </cell>
          <cell r="O83">
            <v>94</v>
          </cell>
          <cell r="P83">
            <v>101</v>
          </cell>
          <cell r="Q83">
            <v>84</v>
          </cell>
          <cell r="R83">
            <v>66.3</v>
          </cell>
          <cell r="S83">
            <v>70.900000000000006</v>
          </cell>
          <cell r="T83">
            <v>74.8</v>
          </cell>
          <cell r="U83">
            <v>68.2</v>
          </cell>
          <cell r="V83">
            <v>67.099999999999994</v>
          </cell>
          <cell r="W83">
            <v>53.5</v>
          </cell>
          <cell r="X83">
            <v>55.8</v>
          </cell>
          <cell r="Y83">
            <v>68.5</v>
          </cell>
          <cell r="Z83">
            <v>53.5</v>
          </cell>
          <cell r="AA83">
            <v>46.8</v>
          </cell>
          <cell r="AB83">
            <v>39.700000000000003</v>
          </cell>
          <cell r="AC83">
            <v>44</v>
          </cell>
          <cell r="AD83">
            <v>63.9</v>
          </cell>
          <cell r="AE83">
            <v>48.1</v>
          </cell>
          <cell r="AF83">
            <v>36.6</v>
          </cell>
          <cell r="AG83">
            <v>51.2</v>
          </cell>
          <cell r="AH83">
            <v>62.8</v>
          </cell>
          <cell r="AI83">
            <v>45.5</v>
          </cell>
          <cell r="AJ83">
            <v>62</v>
          </cell>
          <cell r="AK83">
            <v>56</v>
          </cell>
          <cell r="AL83">
            <v>55.200000000000017</v>
          </cell>
          <cell r="AM83">
            <v>75.900000000000006</v>
          </cell>
          <cell r="AN83">
            <v>62</v>
          </cell>
          <cell r="AO83">
            <v>29</v>
          </cell>
          <cell r="AP83">
            <v>104.9</v>
          </cell>
          <cell r="AQ83">
            <v>25.3</v>
          </cell>
          <cell r="AR83">
            <v>23.8</v>
          </cell>
          <cell r="AS83">
            <v>20.3</v>
          </cell>
          <cell r="AT83">
            <v>12.7</v>
          </cell>
          <cell r="AU83">
            <v>11</v>
          </cell>
          <cell r="AV83">
            <v>2.2000000000000002</v>
          </cell>
          <cell r="BJ83">
            <v>82.1</v>
          </cell>
          <cell r="BK83">
            <v>69.400000000000006</v>
          </cell>
          <cell r="BL83">
            <v>12.699999999999989</v>
          </cell>
          <cell r="BM83">
            <v>-8.8817841970012523E-16</v>
          </cell>
          <cell r="BO83" t="e">
            <v>#REF!</v>
          </cell>
          <cell r="BP83">
            <v>227.70000000000002</v>
          </cell>
          <cell r="BQ83" t="e">
            <v>#REF!</v>
          </cell>
          <cell r="BV83">
            <v>163.5</v>
          </cell>
          <cell r="BW83">
            <v>135.9</v>
          </cell>
        </row>
        <row r="84">
          <cell r="A84" t="str">
            <v>Average Gold Price in the Qtr - Rs/gm</v>
          </cell>
          <cell r="C84">
            <v>0</v>
          </cell>
          <cell r="D84">
            <v>0</v>
          </cell>
          <cell r="E84">
            <v>0</v>
          </cell>
          <cell r="F84">
            <v>0</v>
          </cell>
          <cell r="G84">
            <v>0</v>
          </cell>
          <cell r="H84">
            <v>0</v>
          </cell>
          <cell r="I84">
            <v>108.5</v>
          </cell>
          <cell r="J84">
            <v>181.7</v>
          </cell>
          <cell r="K84">
            <v>-135.6</v>
          </cell>
          <cell r="L84">
            <v>28.699999999999989</v>
          </cell>
          <cell r="M84">
            <v>50.900000000000006</v>
          </cell>
          <cell r="N84">
            <v>169.6</v>
          </cell>
          <cell r="O84">
            <v>-120.8</v>
          </cell>
          <cell r="P84">
            <v>120.69999999999999</v>
          </cell>
          <cell r="Q84">
            <v>85.699999999999989</v>
          </cell>
          <cell r="R84">
            <v>367.7</v>
          </cell>
          <cell r="S84">
            <v>-28</v>
          </cell>
          <cell r="T84">
            <v>163</v>
          </cell>
          <cell r="U84">
            <v>146.19999999999999</v>
          </cell>
          <cell r="V84">
            <v>489.1</v>
          </cell>
          <cell r="W84">
            <v>78.900000000000006</v>
          </cell>
          <cell r="X84">
            <v>478.2</v>
          </cell>
          <cell r="Y84">
            <v>196.39999999999998</v>
          </cell>
          <cell r="Z84">
            <v>451.20000000000005</v>
          </cell>
          <cell r="AA84">
            <v>108.35899999999999</v>
          </cell>
          <cell r="AB84">
            <v>467.90000000000003</v>
          </cell>
          <cell r="AC84">
            <v>503.5</v>
          </cell>
          <cell r="AD84">
            <v>543.70000000000005</v>
          </cell>
          <cell r="AE84">
            <v>280.89999999999998</v>
          </cell>
          <cell r="AF84">
            <v>707.8</v>
          </cell>
          <cell r="AG84">
            <v>379.5</v>
          </cell>
          <cell r="AH84">
            <v>563.601</v>
          </cell>
          <cell r="AI84">
            <v>459.5</v>
          </cell>
          <cell r="AJ84">
            <v>1165.4000000000001</v>
          </cell>
          <cell r="AK84">
            <v>653.59999999999991</v>
          </cell>
          <cell r="AL84">
            <v>572.09999999999991</v>
          </cell>
          <cell r="AM84">
            <v>343.19999999999993</v>
          </cell>
          <cell r="AN84">
            <v>968.3</v>
          </cell>
          <cell r="AO84">
            <v>1029.1999999999998</v>
          </cell>
          <cell r="AP84">
            <v>1099.0000000000002</v>
          </cell>
          <cell r="AQ84">
            <v>1090.4000000000001</v>
          </cell>
          <cell r="AR84">
            <v>1730.1000000000001</v>
          </cell>
          <cell r="AS84">
            <v>1933.9</v>
          </cell>
          <cell r="AT84">
            <v>1386.2</v>
          </cell>
          <cell r="AU84">
            <v>2210</v>
          </cell>
          <cell r="AV84">
            <v>2555</v>
          </cell>
          <cell r="AW84">
            <v>2794</v>
          </cell>
          <cell r="AX84">
            <v>2791</v>
          </cell>
          <cell r="AY84">
            <v>2934</v>
          </cell>
          <cell r="AZ84">
            <v>3072</v>
          </cell>
          <cell r="BA84">
            <v>3135</v>
          </cell>
          <cell r="BB84">
            <v>3017</v>
          </cell>
          <cell r="BC84">
            <v>2728</v>
          </cell>
          <cell r="BD84">
            <v>2908</v>
          </cell>
          <cell r="BE84">
            <v>2825</v>
          </cell>
          <cell r="BF84">
            <v>3012.329216921692</v>
          </cell>
          <cell r="BG84">
            <v>2919</v>
          </cell>
          <cell r="BH84">
            <v>2792</v>
          </cell>
          <cell r="BI84">
            <v>2654</v>
          </cell>
          <cell r="BJ84">
            <v>5890.5999999999995</v>
          </cell>
          <cell r="BO84" t="e">
            <v>#REF!</v>
          </cell>
          <cell r="BP84">
            <v>2844.0000000000005</v>
          </cell>
          <cell r="BQ84" t="e">
            <v>#REF!</v>
          </cell>
          <cell r="BV84">
            <v>2278.5</v>
          </cell>
          <cell r="BW84">
            <v>1368.1999999999998</v>
          </cell>
        </row>
        <row r="85">
          <cell r="A85" t="str">
            <v>Average Gold Price in the Qtr</v>
          </cell>
          <cell r="Y85">
            <v>7339.08</v>
          </cell>
          <cell r="Z85">
            <v>8035.2</v>
          </cell>
          <cell r="AA85">
            <v>9300.27</v>
          </cell>
          <cell r="AB85">
            <v>9379.19</v>
          </cell>
          <cell r="AC85">
            <v>9010.48</v>
          </cell>
          <cell r="AD85">
            <v>9297.67</v>
          </cell>
          <cell r="AE85">
            <v>8945.9500000000007</v>
          </cell>
          <cell r="AF85">
            <v>8936.5300000000007</v>
          </cell>
          <cell r="AG85">
            <v>10078.5</v>
          </cell>
          <cell r="AH85">
            <v>11888.77</v>
          </cell>
          <cell r="AI85">
            <v>12094.74</v>
          </cell>
          <cell r="AJ85">
            <v>12351.03</v>
          </cell>
          <cell r="AK85">
            <v>12571.49</v>
          </cell>
          <cell r="AL85">
            <v>14494.36</v>
          </cell>
          <cell r="AM85">
            <v>14557.28</v>
          </cell>
          <cell r="AN85">
            <v>15108.712121212122</v>
          </cell>
          <cell r="AO85">
            <v>16679.846153846152</v>
          </cell>
          <cell r="AP85">
            <v>16613.4375</v>
          </cell>
          <cell r="AQ85">
            <v>17819.635135135137</v>
          </cell>
          <cell r="AR85">
            <v>18601.759999999998</v>
          </cell>
          <cell r="AS85">
            <v>19716.434636198432</v>
          </cell>
          <cell r="AT85">
            <v>20171</v>
          </cell>
          <cell r="AU85">
            <v>21634.847733732851</v>
          </cell>
          <cell r="AV85">
            <v>24979.626576758041</v>
          </cell>
          <cell r="AW85">
            <v>27486.319330557435</v>
          </cell>
          <cell r="AX85">
            <v>27295.398356213049</v>
          </cell>
          <cell r="AY85">
            <v>29122.615384615383</v>
          </cell>
          <cell r="AZ85">
            <v>30442.307692307691</v>
          </cell>
          <cell r="BA85">
            <v>31069.538461538461</v>
          </cell>
          <cell r="BB85">
            <v>29911.538461538461</v>
          </cell>
          <cell r="BC85">
            <v>27111.538461538461</v>
          </cell>
          <cell r="BD85">
            <v>29310.846153846152</v>
          </cell>
          <cell r="BE85">
            <v>30435.846153846152</v>
          </cell>
          <cell r="BF85">
            <v>29865.23076923077</v>
          </cell>
          <cell r="BG85">
            <v>28473</v>
          </cell>
          <cell r="BH85">
            <v>27696</v>
          </cell>
          <cell r="BI85">
            <v>26517.615384615383</v>
          </cell>
          <cell r="BJ85">
            <v>26860.23076923077</v>
          </cell>
          <cell r="BQ85">
            <v>27230.85</v>
          </cell>
          <cell r="BR85">
            <v>20171</v>
          </cell>
          <cell r="BT85">
            <v>27486.319330557435</v>
          </cell>
          <cell r="BV85">
            <v>0</v>
          </cell>
          <cell r="BW85">
            <v>0</v>
          </cell>
        </row>
        <row r="86">
          <cell r="A86" t="str">
            <v>Profit / (Loss) from segments before interest and taxes</v>
          </cell>
          <cell r="N86">
            <v>10</v>
          </cell>
          <cell r="O86">
            <v>0</v>
          </cell>
          <cell r="P86">
            <v>0</v>
          </cell>
          <cell r="Q86">
            <v>0</v>
          </cell>
          <cell r="R86">
            <v>100</v>
          </cell>
          <cell r="S86">
            <v>0</v>
          </cell>
          <cell r="T86">
            <v>0</v>
          </cell>
          <cell r="U86">
            <v>24.4</v>
          </cell>
          <cell r="V86">
            <v>0</v>
          </cell>
          <cell r="W86">
            <v>0</v>
          </cell>
          <cell r="X86">
            <v>0</v>
          </cell>
          <cell r="Y86">
            <v>0</v>
          </cell>
          <cell r="Z86">
            <v>0</v>
          </cell>
          <cell r="AA86">
            <v>0</v>
          </cell>
          <cell r="AH86">
            <v>599.9</v>
          </cell>
          <cell r="CH86" t="str">
            <v>q2</v>
          </cell>
          <cell r="CI86" t="e">
            <v>#REF!</v>
          </cell>
        </row>
        <row r="87">
          <cell r="A87" t="str">
            <v>Watches</v>
          </cell>
          <cell r="I87">
            <v>171.3</v>
          </cell>
          <cell r="J87">
            <v>232.1</v>
          </cell>
          <cell r="K87">
            <v>-17.100000000000001</v>
          </cell>
          <cell r="L87">
            <v>91.2</v>
          </cell>
          <cell r="M87">
            <v>127</v>
          </cell>
          <cell r="N87">
            <v>177.6</v>
          </cell>
          <cell r="O87">
            <v>-30</v>
          </cell>
          <cell r="P87">
            <v>135.5</v>
          </cell>
          <cell r="Q87">
            <v>83.8</v>
          </cell>
          <cell r="R87">
            <v>403.6</v>
          </cell>
          <cell r="S87">
            <v>21.6</v>
          </cell>
          <cell r="T87">
            <v>201.2</v>
          </cell>
          <cell r="U87">
            <v>106.7</v>
          </cell>
          <cell r="V87">
            <v>479.6</v>
          </cell>
          <cell r="W87">
            <v>68</v>
          </cell>
          <cell r="X87">
            <v>435.9</v>
          </cell>
          <cell r="Y87">
            <v>175.2</v>
          </cell>
          <cell r="Z87">
            <v>348.6</v>
          </cell>
          <cell r="AA87">
            <v>130.00799999999998</v>
          </cell>
          <cell r="AB87">
            <v>301.39999999999998</v>
          </cell>
          <cell r="AC87">
            <v>177.9</v>
          </cell>
          <cell r="AD87">
            <v>464.2</v>
          </cell>
          <cell r="AE87">
            <v>109.8</v>
          </cell>
          <cell r="AF87">
            <v>438</v>
          </cell>
          <cell r="AG87">
            <v>202.5</v>
          </cell>
          <cell r="AH87">
            <v>542.1</v>
          </cell>
          <cell r="AI87">
            <v>169.7</v>
          </cell>
          <cell r="AJ87">
            <v>602.5</v>
          </cell>
          <cell r="AK87">
            <v>227.67000000000002</v>
          </cell>
          <cell r="AL87">
            <v>376.32999999999981</v>
          </cell>
          <cell r="AM87">
            <v>293.39999999999998</v>
          </cell>
          <cell r="AN87">
            <v>582.70000000000005</v>
          </cell>
          <cell r="AO87">
            <v>353.9</v>
          </cell>
          <cell r="AP87">
            <v>409.62</v>
          </cell>
          <cell r="AQ87">
            <v>416.4</v>
          </cell>
          <cell r="AR87">
            <v>774.2</v>
          </cell>
          <cell r="AS87">
            <v>602.20000000000005</v>
          </cell>
          <cell r="AT87">
            <v>119.8</v>
          </cell>
          <cell r="AU87">
            <v>480.8</v>
          </cell>
          <cell r="AV87">
            <v>672.2</v>
          </cell>
          <cell r="AW87">
            <v>480.4</v>
          </cell>
          <cell r="AX87">
            <v>534</v>
          </cell>
          <cell r="AY87">
            <v>504.1</v>
          </cell>
          <cell r="AZ87">
            <v>546.70000000000005</v>
          </cell>
          <cell r="BA87">
            <v>511.5</v>
          </cell>
          <cell r="BB87">
            <v>456.2</v>
          </cell>
          <cell r="BC87">
            <v>414.2</v>
          </cell>
          <cell r="BD87">
            <v>431.4</v>
          </cell>
          <cell r="BE87">
            <v>471.1</v>
          </cell>
          <cell r="BF87">
            <v>602.20000000000005</v>
          </cell>
          <cell r="BG87">
            <v>482.1</v>
          </cell>
          <cell r="BH87">
            <v>565.70000000000005</v>
          </cell>
          <cell r="BI87">
            <v>427.9</v>
          </cell>
          <cell r="BJ87">
            <v>489.1</v>
          </cell>
          <cell r="BK87">
            <v>1917.2</v>
          </cell>
          <cell r="BL87">
            <v>2167.6</v>
          </cell>
          <cell r="BM87">
            <v>2018.53</v>
          </cell>
          <cell r="BN87">
            <v>1889.2</v>
          </cell>
          <cell r="BP87">
            <v>2167.6589999999997</v>
          </cell>
          <cell r="BQ87">
            <v>554.58875999999952</v>
          </cell>
          <cell r="BR87">
            <v>319.5</v>
          </cell>
          <cell r="BS87">
            <v>-3.712437302191185E-2</v>
          </cell>
          <cell r="BT87">
            <v>480.4</v>
          </cell>
          <cell r="BV87">
            <v>763.5</v>
          </cell>
          <cell r="BW87">
            <v>1447.3</v>
          </cell>
          <cell r="BX87">
            <v>1230</v>
          </cell>
          <cell r="BZ87">
            <v>1862.3</v>
          </cell>
          <cell r="CA87">
            <v>1765.2</v>
          </cell>
          <cell r="CB87">
            <v>97.099999999999909</v>
          </cell>
          <cell r="CC87">
            <v>-0.18948247078464175</v>
          </cell>
          <cell r="CE87" t="e">
            <v>#REF!</v>
          </cell>
          <cell r="CF87">
            <v>1378.6</v>
          </cell>
          <cell r="CG87" t="e">
            <v>#REF!</v>
          </cell>
          <cell r="CH87" t="str">
            <v>q3</v>
          </cell>
          <cell r="CI87" t="e">
            <v>#REF!</v>
          </cell>
          <cell r="CL87">
            <v>999.87000000000012</v>
          </cell>
          <cell r="CM87">
            <v>750.3</v>
          </cell>
        </row>
        <row r="88">
          <cell r="A88" t="str">
            <v>Growth</v>
          </cell>
          <cell r="C88">
            <v>0</v>
          </cell>
          <cell r="D88">
            <v>0</v>
          </cell>
          <cell r="E88">
            <v>0</v>
          </cell>
          <cell r="F88">
            <v>0</v>
          </cell>
          <cell r="G88">
            <v>0</v>
          </cell>
          <cell r="H88">
            <v>0</v>
          </cell>
          <cell r="I88">
            <v>108.5</v>
          </cell>
          <cell r="J88">
            <v>181.7</v>
          </cell>
          <cell r="K88">
            <v>-135.6</v>
          </cell>
          <cell r="L88">
            <v>28.699999999999989</v>
          </cell>
          <cell r="M88">
            <v>-0.25861062463514306</v>
          </cell>
          <cell r="N88">
            <v>-0.2348125807841448</v>
          </cell>
          <cell r="O88">
            <v>0.7543859649122806</v>
          </cell>
          <cell r="P88">
            <v>0.48574561403508776</v>
          </cell>
          <cell r="Q88">
            <v>-0.34015748031496063</v>
          </cell>
          <cell r="R88">
            <v>1.2725225225225225</v>
          </cell>
          <cell r="S88">
            <v>-1.7200000000000002</v>
          </cell>
          <cell r="T88">
            <v>0.48487084870848696</v>
          </cell>
          <cell r="U88">
            <v>0.27326968973747023</v>
          </cell>
          <cell r="V88">
            <v>0.18830525272547072</v>
          </cell>
          <cell r="W88">
            <v>2.1481481481481479</v>
          </cell>
          <cell r="X88">
            <v>1.1665009940357853</v>
          </cell>
          <cell r="Y88">
            <v>0.64198687910028096</v>
          </cell>
          <cell r="Z88">
            <v>-0.27314428690575476</v>
          </cell>
          <cell r="AA88">
            <v>0.91188235294117614</v>
          </cell>
          <cell r="AB88">
            <v>-0.30855700848818535</v>
          </cell>
          <cell r="AC88">
            <v>1.5410958904109595E-2</v>
          </cell>
          <cell r="AD88">
            <v>0.33161216293746398</v>
          </cell>
          <cell r="AE88">
            <v>-0.15543658851762954</v>
          </cell>
          <cell r="AF88">
            <v>0.45321831453218331</v>
          </cell>
          <cell r="AG88">
            <v>0.13827993254637438</v>
          </cell>
          <cell r="AH88">
            <v>0.16781559672554947</v>
          </cell>
          <cell r="AI88">
            <v>0.54553734061930781</v>
          </cell>
          <cell r="AJ88">
            <v>0.37557077625570767</v>
          </cell>
          <cell r="AK88">
            <v>0.12429629629629635</v>
          </cell>
          <cell r="AL88">
            <v>-0.30579228924552704</v>
          </cell>
          <cell r="AM88">
            <v>0.72893341190335881</v>
          </cell>
          <cell r="AN88">
            <v>-3.2863070539419059E-2</v>
          </cell>
          <cell r="AO88">
            <v>0.55444283392629656</v>
          </cell>
          <cell r="AP88">
            <v>8.8459596630617199E-2</v>
          </cell>
          <cell r="AQ88">
            <v>0.41922290388548067</v>
          </cell>
          <cell r="AR88">
            <v>0.32864252617127154</v>
          </cell>
          <cell r="AS88">
            <v>0.70161062447018963</v>
          </cell>
          <cell r="AT88">
            <v>-0.70753381182559449</v>
          </cell>
          <cell r="AU88">
            <v>0.15465898174831905</v>
          </cell>
          <cell r="AV88">
            <v>-0.13174890209248258</v>
          </cell>
          <cell r="AW88">
            <v>-0.2022583859182997</v>
          </cell>
          <cell r="AX88">
            <v>3.4574290484140233</v>
          </cell>
          <cell r="AY88">
            <v>4.8460898502495908E-2</v>
          </cell>
          <cell r="AZ88">
            <v>-0.18670038678964596</v>
          </cell>
          <cell r="BA88">
            <v>6.4737718567860147E-2</v>
          </cell>
          <cell r="BB88">
            <v>-0.14569288389513113</v>
          </cell>
          <cell r="BC88">
            <v>-0.17833763142233694</v>
          </cell>
          <cell r="BD88">
            <v>-0.21090177428205603</v>
          </cell>
          <cell r="BE88">
            <v>-7.8983382209188657E-2</v>
          </cell>
          <cell r="BF88">
            <v>0.32003507233669448</v>
          </cell>
          <cell r="BG88">
            <v>0.16393046837276692</v>
          </cell>
          <cell r="BH88">
            <v>0.31131200741771003</v>
          </cell>
          <cell r="BI88">
            <v>-9.1700275949904597E-2</v>
          </cell>
          <cell r="BJ88">
            <v>5890.5999999999995</v>
          </cell>
          <cell r="BP88">
            <v>2844.0000000000005</v>
          </cell>
          <cell r="BQ88">
            <v>0.73580206572769802</v>
          </cell>
          <cell r="BR88">
            <v>-0.22000878863336748</v>
          </cell>
          <cell r="BT88">
            <v>-0.2022583859182997</v>
          </cell>
          <cell r="BV88">
            <v>0.31027973228076178</v>
          </cell>
          <cell r="BW88">
            <v>1368.1999999999998</v>
          </cell>
          <cell r="CH88" t="str">
            <v>q4</v>
          </cell>
          <cell r="CI88" t="e">
            <v>#REF!</v>
          </cell>
          <cell r="CL88">
            <v>0.33262694922031222</v>
          </cell>
        </row>
        <row r="89">
          <cell r="A89" t="str">
            <v>Margins</v>
          </cell>
          <cell r="I89">
            <v>0.14018003273322424</v>
          </cell>
          <cell r="J89">
            <v>0.1280622379165747</v>
          </cell>
          <cell r="K89">
            <v>-2.2667020148462357E-2</v>
          </cell>
          <cell r="L89">
            <v>8.4687529018478966E-2</v>
          </cell>
          <cell r="M89">
            <v>0.10238632699129313</v>
          </cell>
          <cell r="N89">
            <v>0.12103864240441628</v>
          </cell>
          <cell r="O89">
            <v>-3.2977904803781467E-2</v>
          </cell>
          <cell r="P89">
            <v>0.10122516061556851</v>
          </cell>
          <cell r="Q89">
            <v>6.6772908366533865E-2</v>
          </cell>
          <cell r="R89">
            <v>0.21916915557969049</v>
          </cell>
          <cell r="S89">
            <v>2.2608331588863304E-2</v>
          </cell>
          <cell r="T89">
            <v>0.12891651182161851</v>
          </cell>
          <cell r="U89">
            <v>7.6674331704512794E-2</v>
          </cell>
          <cell r="V89">
            <v>0.24059396006822514</v>
          </cell>
          <cell r="W89">
            <v>5.3929732730589257E-2</v>
          </cell>
          <cell r="X89">
            <v>0.22539945188479238</v>
          </cell>
          <cell r="Y89">
            <v>0.11100551226002661</v>
          </cell>
          <cell r="Z89">
            <v>0.1785403329065301</v>
          </cell>
          <cell r="AA89">
            <v>8.7441485068603705E-2</v>
          </cell>
          <cell r="AB89">
            <v>0.13403895757360135</v>
          </cell>
          <cell r="AC89">
            <v>0.10952410269038972</v>
          </cell>
          <cell r="AD89">
            <v>0.18733605068808265</v>
          </cell>
          <cell r="AE89">
            <v>6.5035834863472128E-2</v>
          </cell>
          <cell r="AF89">
            <v>0.17153599122738308</v>
          </cell>
          <cell r="AG89">
            <v>0.10902923598772411</v>
          </cell>
          <cell r="AH89">
            <v>0.20296529259800072</v>
          </cell>
          <cell r="AI89">
            <v>9.8725929373436494E-2</v>
          </cell>
          <cell r="AJ89">
            <v>0.19855000823858956</v>
          </cell>
          <cell r="AK89">
            <v>0.11789653565325464</v>
          </cell>
          <cell r="AL89">
            <v>0.1567780369938343</v>
          </cell>
          <cell r="AM89">
            <v>0.14067219638490674</v>
          </cell>
          <cell r="AN89">
            <v>0.19717785598267462</v>
          </cell>
          <cell r="AO89">
            <v>0.14688304142110067</v>
          </cell>
          <cell r="AP89">
            <v>0.14538420585625556</v>
          </cell>
          <cell r="AQ89">
            <v>0.16392410046453035</v>
          </cell>
          <cell r="AR89">
            <v>0.21539660017249534</v>
          </cell>
          <cell r="AS89">
            <v>0.18426608732902913</v>
          </cell>
          <cell r="AT89">
            <v>3.6168221477523167E-2</v>
          </cell>
          <cell r="AU89">
            <v>0.15244617774818478</v>
          </cell>
          <cell r="AV89">
            <v>0.16103684538354657</v>
          </cell>
          <cell r="AW89">
            <v>0.12539479522852445</v>
          </cell>
          <cell r="AX89">
            <v>0.12903849406761231</v>
          </cell>
          <cell r="AY89">
            <v>0.13975990462724222</v>
          </cell>
          <cell r="AZ89">
            <v>0.11587782699930055</v>
          </cell>
          <cell r="BA89">
            <v>0.12077066559629777</v>
          </cell>
          <cell r="BB89">
            <v>0.10865267820992212</v>
          </cell>
          <cell r="BC89">
            <v>0.10312461097970869</v>
          </cell>
          <cell r="BD89">
            <v>9.8253125925251095E-2</v>
          </cell>
          <cell r="BE89">
            <v>0.104389638591593</v>
          </cell>
          <cell r="BF89">
            <v>0.12001753826530612</v>
          </cell>
          <cell r="BG89">
            <v>0.10958063416297308</v>
          </cell>
          <cell r="BH89">
            <v>0.10724983885033937</v>
          </cell>
          <cell r="BI89">
            <v>9.6672164109978975E-2</v>
          </cell>
          <cell r="BJ89">
            <v>99.4</v>
          </cell>
          <cell r="BK89">
            <v>0.15072919533000512</v>
          </cell>
          <cell r="BL89">
            <v>0.14169542934839452</v>
          </cell>
          <cell r="BM89">
            <v>0.12110159597952276</v>
          </cell>
          <cell r="BN89">
            <v>0.10560717529538928</v>
          </cell>
          <cell r="BP89">
            <v>-181.6</v>
          </cell>
          <cell r="BQ89">
            <v>0.14621035947491853</v>
          </cell>
          <cell r="BR89">
            <v>9.794604537093804E-2</v>
          </cell>
          <cell r="BT89">
            <v>0.12539479522852445</v>
          </cell>
          <cell r="BV89">
            <v>0.21241966446874216</v>
          </cell>
          <cell r="BW89">
            <v>0.14095521922904616</v>
          </cell>
          <cell r="BX89">
            <v>0.16509402305947413</v>
          </cell>
          <cell r="BY89">
            <v>60</v>
          </cell>
          <cell r="BZ89">
            <v>0.14704767619980103</v>
          </cell>
          <cell r="CA89">
            <v>0.18828800000000001</v>
          </cell>
          <cell r="CB89">
            <v>2.9517266536964949E-2</v>
          </cell>
          <cell r="CE89" t="e">
            <v>#REF!</v>
          </cell>
          <cell r="CF89">
            <v>0.15174630430714703</v>
          </cell>
          <cell r="CL89">
            <v>0.14958037250355302</v>
          </cell>
          <cell r="CM89">
            <v>0.12302016724053123</v>
          </cell>
        </row>
        <row r="90">
          <cell r="A90" t="str">
            <v>Jewellery</v>
          </cell>
          <cell r="C90">
            <v>0</v>
          </cell>
          <cell r="D90">
            <v>0</v>
          </cell>
          <cell r="E90">
            <v>0</v>
          </cell>
          <cell r="F90">
            <v>0</v>
          </cell>
          <cell r="G90">
            <v>0</v>
          </cell>
          <cell r="H90">
            <v>0</v>
          </cell>
          <cell r="I90">
            <v>43.6</v>
          </cell>
          <cell r="J90">
            <v>44.4</v>
          </cell>
          <cell r="K90">
            <v>-15.9</v>
          </cell>
          <cell r="L90">
            <v>45</v>
          </cell>
          <cell r="M90">
            <v>33.5</v>
          </cell>
          <cell r="N90">
            <v>74.599999999999994</v>
          </cell>
          <cell r="O90">
            <v>3.2</v>
          </cell>
          <cell r="P90">
            <v>86.2</v>
          </cell>
          <cell r="Q90">
            <v>85.9</v>
          </cell>
          <cell r="R90">
            <v>30.4</v>
          </cell>
          <cell r="S90">
            <v>21.3</v>
          </cell>
          <cell r="T90">
            <v>36.6</v>
          </cell>
          <cell r="U90">
            <v>107.7</v>
          </cell>
          <cell r="V90">
            <v>89.5</v>
          </cell>
          <cell r="W90">
            <v>92.4</v>
          </cell>
          <cell r="X90">
            <v>98.1</v>
          </cell>
          <cell r="Y90">
            <v>89.7</v>
          </cell>
          <cell r="Z90">
            <v>183.4</v>
          </cell>
          <cell r="AA90">
            <v>55.784000000000006</v>
          </cell>
          <cell r="AB90">
            <v>219.4</v>
          </cell>
          <cell r="AC90">
            <v>401.6</v>
          </cell>
          <cell r="AD90">
            <v>180</v>
          </cell>
          <cell r="AE90">
            <v>246.5</v>
          </cell>
          <cell r="AF90">
            <v>338</v>
          </cell>
          <cell r="AG90">
            <v>231.5</v>
          </cell>
          <cell r="AH90">
            <v>165.50099999999998</v>
          </cell>
          <cell r="AI90">
            <v>355.2</v>
          </cell>
          <cell r="AJ90">
            <v>676.2</v>
          </cell>
          <cell r="AK90">
            <v>550.92999999999995</v>
          </cell>
          <cell r="AL90">
            <v>351.87000000000012</v>
          </cell>
          <cell r="AM90">
            <v>214.29999999999995</v>
          </cell>
          <cell r="AN90">
            <v>558.30000000000007</v>
          </cell>
          <cell r="AO90">
            <v>764.8</v>
          </cell>
          <cell r="AP90">
            <v>923.38000000000022</v>
          </cell>
          <cell r="AQ90">
            <v>682.6</v>
          </cell>
          <cell r="AR90">
            <v>1026.4000000000001</v>
          </cell>
          <cell r="AS90">
            <v>1500.3</v>
          </cell>
          <cell r="AT90">
            <v>1417.8</v>
          </cell>
          <cell r="AU90">
            <v>1661.4</v>
          </cell>
          <cell r="AV90">
            <v>1587.1</v>
          </cell>
          <cell r="AW90">
            <v>1904.4</v>
          </cell>
          <cell r="AX90">
            <v>1822.5</v>
          </cell>
          <cell r="AY90">
            <v>1805.5</v>
          </cell>
          <cell r="AZ90">
            <v>2150</v>
          </cell>
          <cell r="BA90">
            <v>2465.6999999999998</v>
          </cell>
          <cell r="BB90">
            <v>2487.3000000000002</v>
          </cell>
          <cell r="BC90">
            <v>2305.9</v>
          </cell>
          <cell r="BD90">
            <v>2202.1</v>
          </cell>
          <cell r="BE90">
            <v>2009.3</v>
          </cell>
          <cell r="BF90">
            <v>2293.5</v>
          </cell>
          <cell r="BG90">
            <v>2177.6</v>
          </cell>
          <cell r="BH90">
            <v>2681.8</v>
          </cell>
          <cell r="BI90">
            <v>2261.3000000000002</v>
          </cell>
          <cell r="BJ90">
            <v>5989.9999999999991</v>
          </cell>
          <cell r="BK90">
            <v>4829.8</v>
          </cell>
          <cell r="BL90">
            <v>6975.5</v>
          </cell>
          <cell r="BM90">
            <v>8908.4519999999993</v>
          </cell>
          <cell r="BN90">
            <v>8535.2820000000011</v>
          </cell>
          <cell r="BP90">
            <v>6232.1310000000003</v>
          </cell>
          <cell r="BQ90">
            <v>1472.8245008275867</v>
          </cell>
          <cell r="BR90">
            <v>1081.7</v>
          </cell>
          <cell r="BS90">
            <v>0.23741830678124187</v>
          </cell>
          <cell r="BT90">
            <v>1904.4</v>
          </cell>
          <cell r="BV90">
            <v>998.4</v>
          </cell>
          <cell r="BW90">
            <v>2412.7000000000003</v>
          </cell>
          <cell r="BX90">
            <v>1537.4</v>
          </cell>
          <cell r="BZ90">
            <v>4291</v>
          </cell>
          <cell r="CA90">
            <v>3107.7</v>
          </cell>
          <cell r="CB90">
            <v>1183.3000000000002</v>
          </cell>
          <cell r="CC90">
            <v>-0.16539709408943415</v>
          </cell>
          <cell r="CE90" t="e">
            <v>#REF!</v>
          </cell>
          <cell r="CF90">
            <v>1934.2</v>
          </cell>
          <cell r="CG90" t="e">
            <v>#REF!</v>
          </cell>
          <cell r="CL90">
            <v>1582.33</v>
          </cell>
          <cell r="CM90">
            <v>816</v>
          </cell>
        </row>
        <row r="91">
          <cell r="A91" t="str">
            <v>Growth</v>
          </cell>
          <cell r="M91">
            <v>-0.23165137614678899</v>
          </cell>
          <cell r="N91">
            <v>0.68018018018018012</v>
          </cell>
          <cell r="O91">
            <v>-1.2012578616352201</v>
          </cell>
          <cell r="P91">
            <v>0.91555555555555568</v>
          </cell>
          <cell r="Q91">
            <v>1.5641791044776121</v>
          </cell>
          <cell r="R91">
            <v>-0.59249329758713132</v>
          </cell>
          <cell r="S91">
            <v>5.65625</v>
          </cell>
          <cell r="T91">
            <v>-0.57540603248259858</v>
          </cell>
          <cell r="U91">
            <v>0.25378346915017458</v>
          </cell>
          <cell r="V91">
            <v>1.9440789473684212</v>
          </cell>
          <cell r="W91">
            <v>3.3380281690140849</v>
          </cell>
          <cell r="X91">
            <v>1.6803278688524586</v>
          </cell>
          <cell r="Y91">
            <v>-0.16713091922005574</v>
          </cell>
          <cell r="Z91">
            <v>1.0491620111731845</v>
          </cell>
          <cell r="AA91">
            <v>-0.39627705627705623</v>
          </cell>
          <cell r="AB91">
            <v>1.2364933741080533</v>
          </cell>
          <cell r="AC91">
            <v>3.4771460423634339</v>
          </cell>
          <cell r="AD91">
            <v>-1.8538713195201728E-2</v>
          </cell>
          <cell r="AE91">
            <v>3.4188297719776273</v>
          </cell>
          <cell r="AF91">
            <v>0.54056517775752044</v>
          </cell>
          <cell r="AG91">
            <v>-0.42355577689243029</v>
          </cell>
          <cell r="AH91">
            <v>-8.0550000000000122E-2</v>
          </cell>
          <cell r="AI91">
            <v>0.44097363083164298</v>
          </cell>
          <cell r="AJ91">
            <v>1.0005917159763316</v>
          </cell>
          <cell r="AK91">
            <v>1.3798272138228938</v>
          </cell>
          <cell r="AL91">
            <v>1.1260898725687469</v>
          </cell>
          <cell r="AM91">
            <v>-0.396677927927928</v>
          </cell>
          <cell r="AN91">
            <v>-0.17435669920141961</v>
          </cell>
          <cell r="AO91">
            <v>0.38819813769444389</v>
          </cell>
          <cell r="AP91">
            <v>1.6242078040185293</v>
          </cell>
          <cell r="AQ91">
            <v>2.1852543163789089</v>
          </cell>
          <cell r="AR91">
            <v>0.83843811570840043</v>
          </cell>
          <cell r="AS91">
            <v>0.96168933054393313</v>
          </cell>
          <cell r="AT91">
            <v>0.53544586194199528</v>
          </cell>
          <cell r="AU91">
            <v>1.4339290946381484</v>
          </cell>
          <cell r="AV91">
            <v>0.54627825409197173</v>
          </cell>
          <cell r="AW91">
            <v>0.26934613077384539</v>
          </cell>
          <cell r="AX91">
            <v>0.28544223444773587</v>
          </cell>
          <cell r="AY91">
            <v>8.6734079691826116E-2</v>
          </cell>
          <cell r="AZ91">
            <v>0.35467204334950542</v>
          </cell>
          <cell r="BA91">
            <v>0.29473850031505977</v>
          </cell>
          <cell r="BB91">
            <v>0.36477366255144039</v>
          </cell>
          <cell r="BC91">
            <v>0.27715314317363626</v>
          </cell>
          <cell r="BD91">
            <v>2.4232558139534843E-2</v>
          </cell>
          <cell r="BE91">
            <v>-0.18509956604615319</v>
          </cell>
          <cell r="BF91">
            <v>-7.791581232661926E-2</v>
          </cell>
          <cell r="BG91">
            <v>-5.5639880307038592E-2</v>
          </cell>
          <cell r="BH91">
            <v>0.21783751873211954</v>
          </cell>
          <cell r="BI91">
            <v>0.12541681182501385</v>
          </cell>
          <cell r="BJ91">
            <v>1.2077610638761671E-2</v>
          </cell>
          <cell r="BQ91">
            <v>0.36158315690818776</v>
          </cell>
          <cell r="BR91">
            <v>0.17145703827243364</v>
          </cell>
          <cell r="BT91">
            <v>0.26934613077384539</v>
          </cell>
          <cell r="BV91">
            <v>0.78828586781300358</v>
          </cell>
          <cell r="CL91">
            <v>0.93912990196078416</v>
          </cell>
        </row>
        <row r="92">
          <cell r="A92" t="str">
            <v>Margins</v>
          </cell>
          <cell r="I92">
            <v>5.1149694978883158E-2</v>
          </cell>
          <cell r="J92">
            <v>4.6482412060301501E-2</v>
          </cell>
          <cell r="K92">
            <v>-4.1546903579827543E-2</v>
          </cell>
          <cell r="L92">
            <v>5.0391937290033592E-2</v>
          </cell>
          <cell r="M92">
            <v>3.185016162768587E-2</v>
          </cell>
          <cell r="N92">
            <v>6.6381918490834663E-2</v>
          </cell>
          <cell r="O92">
            <v>5.7081698180520869E-3</v>
          </cell>
          <cell r="P92">
            <v>9.6777815201526882E-2</v>
          </cell>
          <cell r="Q92">
            <v>4.8640996602491507E-2</v>
          </cell>
          <cell r="R92">
            <v>2.9242016160061564E-2</v>
          </cell>
          <cell r="S92">
            <v>1.8664563617245004E-2</v>
          </cell>
          <cell r="T92">
            <v>2.7533288196795309E-2</v>
          </cell>
          <cell r="U92">
            <v>6.4603203167176534E-2</v>
          </cell>
          <cell r="V92">
            <v>7.3814432989690718E-2</v>
          </cell>
          <cell r="W92">
            <v>5.5622441608475799E-2</v>
          </cell>
          <cell r="X92">
            <v>5.6810284920083387E-2</v>
          </cell>
          <cell r="Y92">
            <v>4.0042855229677252E-2</v>
          </cell>
          <cell r="Z92">
            <v>8.026609479627117E-2</v>
          </cell>
          <cell r="AA92">
            <v>1.9352645273200349E-2</v>
          </cell>
          <cell r="AB92">
            <v>7.3896934994947802E-2</v>
          </cell>
          <cell r="AC92">
            <v>0.10957409074786501</v>
          </cell>
          <cell r="AD92">
            <v>5.2892950545091244E-2</v>
          </cell>
          <cell r="AE92">
            <v>5.2850496344417998E-2</v>
          </cell>
          <cell r="AF92">
            <v>7.7021237808768572E-2</v>
          </cell>
          <cell r="AG92">
            <v>3.9143741228589303E-2</v>
          </cell>
          <cell r="AH92">
            <v>3.1220713073005099E-2</v>
          </cell>
          <cell r="AI92">
            <v>5.7688559734944453E-2</v>
          </cell>
          <cell r="AJ92">
            <v>8.9898694461432102E-2</v>
          </cell>
          <cell r="AK92">
            <v>6.9853808213620056E-2</v>
          </cell>
          <cell r="AL92">
            <v>5.8005967590379355E-2</v>
          </cell>
          <cell r="AM92">
            <v>3.3718826213515844E-2</v>
          </cell>
          <cell r="AN92">
            <v>6.7868517663076514E-2</v>
          </cell>
          <cell r="AO92">
            <v>7.2525888555930645E-2</v>
          </cell>
          <cell r="AP92">
            <v>9.3129601613716612E-2</v>
          </cell>
          <cell r="AQ92">
            <v>7.1811812233046488E-2</v>
          </cell>
          <cell r="AR92">
            <v>9.1044564291796776E-2</v>
          </cell>
          <cell r="AS92">
            <v>9.4549373263002667E-2</v>
          </cell>
          <cell r="AT92">
            <v>0.10205653491502487</v>
          </cell>
          <cell r="AU92">
            <v>0.10086758018590138</v>
          </cell>
          <cell r="AV92">
            <v>9.7277981746970596E-2</v>
          </cell>
          <cell r="AW92">
            <v>9.5897515950188084E-2</v>
          </cell>
          <cell r="AX92">
            <v>0.10126856590374897</v>
          </cell>
          <cell r="AY92">
            <v>0.10168794669760579</v>
          </cell>
          <cell r="AZ92">
            <v>0.12471504063390046</v>
          </cell>
          <cell r="BA92">
            <v>9.8030406641115744E-2</v>
          </cell>
          <cell r="BB92">
            <v>0.11882309103416649</v>
          </cell>
          <cell r="BC92">
            <v>8.8208066836000867E-2</v>
          </cell>
          <cell r="BD92">
            <v>0.12389514962951292</v>
          </cell>
          <cell r="BE92">
            <v>9.5195906571279673E-2</v>
          </cell>
          <cell r="BF92">
            <v>0.10631196896163313</v>
          </cell>
          <cell r="BG92">
            <v>9.3649339646578664E-2</v>
          </cell>
          <cell r="BH92">
            <v>9.1548382251534458E-2</v>
          </cell>
          <cell r="BI92">
            <v>9.6332522503716891E-2</v>
          </cell>
          <cell r="BJ92">
            <v>0.12698516901631901</v>
          </cell>
          <cell r="BK92">
            <v>9.5548785312969856E-2</v>
          </cell>
          <cell r="BL92">
            <v>9.8744932164616869E-2</v>
          </cell>
          <cell r="BM92">
            <v>0.11090697997153688</v>
          </cell>
          <cell r="BN92">
            <v>9.8932000875162865E-2</v>
          </cell>
          <cell r="BQ92">
            <v>8.2466869353351333E-2</v>
          </cell>
          <cell r="BR92">
            <v>7.9388495016660052E-2</v>
          </cell>
          <cell r="BT92">
            <v>9.5897515950188084E-2</v>
          </cell>
          <cell r="BV92">
            <v>8.8560885608856083E-2</v>
          </cell>
          <cell r="BW92">
            <v>6.8851860201644327E-2</v>
          </cell>
          <cell r="BX92">
            <v>6.1185422793898173E-2</v>
          </cell>
          <cell r="BY92">
            <v>170</v>
          </cell>
          <cell r="BZ92">
            <v>8.5355155821396675E-2</v>
          </cell>
          <cell r="CA92">
            <v>8.5050890411146343E-2</v>
          </cell>
          <cell r="CE92" t="e">
            <v>#REF!</v>
          </cell>
          <cell r="CF92">
            <v>6.9998552403011005E-2</v>
          </cell>
          <cell r="CL92">
            <v>7.3371850931331403E-2</v>
          </cell>
          <cell r="CM92">
            <v>5.4521400986195928E-2</v>
          </cell>
        </row>
        <row r="93">
          <cell r="A93" t="str">
            <v>Others</v>
          </cell>
          <cell r="I93">
            <v>4850.7</v>
          </cell>
          <cell r="J93">
            <v>3.2</v>
          </cell>
          <cell r="K93">
            <v>4880.1000000000004</v>
          </cell>
          <cell r="L93">
            <v>5105.8999999999996</v>
          </cell>
          <cell r="M93">
            <v>5104.1000000000004</v>
          </cell>
          <cell r="N93">
            <v>4917.3999999999996</v>
          </cell>
          <cell r="O93">
            <v>4825.2</v>
          </cell>
          <cell r="P93">
            <v>4681</v>
          </cell>
          <cell r="Q93">
            <v>4633.7</v>
          </cell>
          <cell r="R93">
            <v>4498.8999999999996</v>
          </cell>
          <cell r="S93">
            <v>0</v>
          </cell>
          <cell r="T93">
            <v>0</v>
          </cell>
          <cell r="U93">
            <v>0</v>
          </cell>
          <cell r="V93">
            <v>-12.9</v>
          </cell>
          <cell r="W93">
            <v>-28</v>
          </cell>
          <cell r="X93">
            <v>0</v>
          </cell>
          <cell r="Y93">
            <v>0</v>
          </cell>
          <cell r="Z93">
            <v>-27.3</v>
          </cell>
          <cell r="AA93">
            <v>-30.632999999999999</v>
          </cell>
          <cell r="AB93">
            <v>-13.2</v>
          </cell>
          <cell r="AC93">
            <v>-32</v>
          </cell>
          <cell r="AD93">
            <v>-36.6</v>
          </cell>
          <cell r="AE93">
            <v>-27.3</v>
          </cell>
          <cell r="AF93">
            <v>-31.6</v>
          </cell>
          <cell r="AG93">
            <v>-3.3</v>
          </cell>
          <cell r="AH93">
            <v>-81.2</v>
          </cell>
          <cell r="AI93">
            <v>-19.899999999999999</v>
          </cell>
          <cell r="AJ93">
            <v>-51.3</v>
          </cell>
          <cell r="AK93">
            <v>-69</v>
          </cell>
          <cell r="AL93">
            <v>-100.9</v>
          </cell>
          <cell r="AM93">
            <v>-88.6</v>
          </cell>
          <cell r="AN93">
            <v>-110.7</v>
          </cell>
          <cell r="AO93">
            <v>-60.5</v>
          </cell>
          <cell r="AP93">
            <v>-129.09999999999997</v>
          </cell>
          <cell r="AQ93">
            <v>16.7</v>
          </cell>
          <cell r="AR93">
            <v>-46.7</v>
          </cell>
          <cell r="AS93">
            <v>-51.6</v>
          </cell>
          <cell r="AT93">
            <v>-98.999999999999972</v>
          </cell>
          <cell r="AU93">
            <v>-35.6</v>
          </cell>
          <cell r="AV93">
            <v>-13.9</v>
          </cell>
          <cell r="AW93">
            <v>51.2</v>
          </cell>
          <cell r="AX93">
            <v>-46.5</v>
          </cell>
          <cell r="AY93">
            <v>-16.399999999999999</v>
          </cell>
          <cell r="AZ93">
            <v>-43.3</v>
          </cell>
          <cell r="BA93">
            <v>17</v>
          </cell>
          <cell r="BB93">
            <v>11.4</v>
          </cell>
          <cell r="BC93">
            <v>28</v>
          </cell>
          <cell r="BD93">
            <v>-2.9</v>
          </cell>
          <cell r="BE93">
            <v>-17.600000000000001</v>
          </cell>
          <cell r="BF93">
            <v>30.9</v>
          </cell>
          <cell r="BG93">
            <v>4.8</v>
          </cell>
          <cell r="BH93">
            <v>8.4</v>
          </cell>
          <cell r="BI93">
            <v>2.1</v>
          </cell>
          <cell r="BJ93">
            <v>2803.4</v>
          </cell>
          <cell r="BK93">
            <v>-180.6</v>
          </cell>
          <cell r="BL93">
            <v>-44.8</v>
          </cell>
          <cell r="BM93">
            <v>-36.606999999999999</v>
          </cell>
          <cell r="BN93">
            <v>34.841999999999999</v>
          </cell>
          <cell r="BP93">
            <v>-48.145000000000003</v>
          </cell>
          <cell r="BQ93">
            <v>51.577917159999984</v>
          </cell>
          <cell r="BR93">
            <v>-99</v>
          </cell>
          <cell r="BS93">
            <v>-1.9015486192618487</v>
          </cell>
          <cell r="BT93">
            <v>51.2</v>
          </cell>
          <cell r="BV93">
            <v>-46.7</v>
          </cell>
          <cell r="BW93">
            <v>-388.9</v>
          </cell>
          <cell r="BX93">
            <v>-259.8</v>
          </cell>
          <cell r="BZ93">
            <v>-180.6</v>
          </cell>
          <cell r="CA93">
            <v>-81.599999999999994</v>
          </cell>
          <cell r="CB93">
            <v>-99</v>
          </cell>
          <cell r="CC93">
            <v>0</v>
          </cell>
          <cell r="CE93" t="e">
            <v>#REF!</v>
          </cell>
          <cell r="CF93">
            <v>-241.1</v>
          </cell>
          <cell r="CG93" t="e">
            <v>#REF!</v>
          </cell>
          <cell r="CL93">
            <v>-140.19999999999999</v>
          </cell>
          <cell r="CM93">
            <v>-62.2</v>
          </cell>
        </row>
        <row r="94">
          <cell r="A94" t="str">
            <v>Total</v>
          </cell>
          <cell r="C94">
            <v>0</v>
          </cell>
          <cell r="D94">
            <v>0</v>
          </cell>
          <cell r="E94">
            <v>0</v>
          </cell>
          <cell r="F94">
            <v>0</v>
          </cell>
          <cell r="G94">
            <v>0</v>
          </cell>
          <cell r="H94">
            <v>0</v>
          </cell>
          <cell r="I94">
            <v>214.9</v>
          </cell>
          <cell r="J94">
            <v>279.7</v>
          </cell>
          <cell r="K94">
            <v>-33</v>
          </cell>
          <cell r="L94">
            <v>136.19999999999999</v>
          </cell>
          <cell r="M94">
            <v>160.5</v>
          </cell>
          <cell r="N94">
            <v>252.2</v>
          </cell>
          <cell r="O94">
            <v>-26.8</v>
          </cell>
          <cell r="P94">
            <v>221.7</v>
          </cell>
          <cell r="Q94">
            <v>169.7</v>
          </cell>
          <cell r="R94">
            <v>434</v>
          </cell>
          <cell r="S94">
            <v>42.900000000000006</v>
          </cell>
          <cell r="T94">
            <v>237.79999999999998</v>
          </cell>
          <cell r="U94">
            <v>214.4</v>
          </cell>
          <cell r="V94">
            <v>556.20000000000005</v>
          </cell>
          <cell r="W94">
            <v>132.4</v>
          </cell>
          <cell r="X94">
            <v>534</v>
          </cell>
          <cell r="Y94">
            <v>264.89999999999998</v>
          </cell>
          <cell r="Z94">
            <v>504.70000000000005</v>
          </cell>
          <cell r="AA94">
            <v>155.15899999999999</v>
          </cell>
          <cell r="AB94">
            <v>507.6</v>
          </cell>
          <cell r="AC94">
            <v>547.5</v>
          </cell>
          <cell r="AD94">
            <v>607.6</v>
          </cell>
          <cell r="AE94">
            <v>329</v>
          </cell>
          <cell r="AF94">
            <v>744.4</v>
          </cell>
          <cell r="AG94">
            <v>430.7</v>
          </cell>
          <cell r="AH94">
            <v>626.40099999999995</v>
          </cell>
          <cell r="AI94">
            <v>505</v>
          </cell>
          <cell r="AJ94">
            <v>1227.4000000000001</v>
          </cell>
          <cell r="AK94">
            <v>709.59999999999991</v>
          </cell>
          <cell r="AL94">
            <v>627.29999999999995</v>
          </cell>
          <cell r="AM94">
            <v>419.09999999999991</v>
          </cell>
          <cell r="AN94">
            <v>1030.3</v>
          </cell>
          <cell r="AO94">
            <v>1058.1999999999998</v>
          </cell>
          <cell r="AP94">
            <v>1203.9000000000003</v>
          </cell>
          <cell r="AQ94">
            <v>1115.7</v>
          </cell>
          <cell r="AR94">
            <v>1753.9</v>
          </cell>
          <cell r="AS94">
            <v>2050.9</v>
          </cell>
          <cell r="AT94">
            <v>1438.6</v>
          </cell>
          <cell r="AU94">
            <v>2106.6000000000004</v>
          </cell>
          <cell r="AV94">
            <v>2245.4</v>
          </cell>
          <cell r="AW94">
            <v>2436</v>
          </cell>
          <cell r="AX94">
            <v>2310</v>
          </cell>
          <cell r="AY94">
            <v>2293.1999999999998</v>
          </cell>
          <cell r="AZ94">
            <v>2653.3999999999996</v>
          </cell>
          <cell r="BA94">
            <v>2994.2</v>
          </cell>
          <cell r="BB94">
            <v>2954.9</v>
          </cell>
          <cell r="BC94">
            <v>2748.1</v>
          </cell>
          <cell r="BD94">
            <v>2630.6</v>
          </cell>
          <cell r="BE94">
            <v>2462.8000000000002</v>
          </cell>
          <cell r="BF94">
            <v>2926.6</v>
          </cell>
          <cell r="BG94">
            <v>2664.5</v>
          </cell>
          <cell r="BH94">
            <v>3255.9</v>
          </cell>
          <cell r="BI94">
            <v>2691.3</v>
          </cell>
          <cell r="BJ94">
            <v>2795.1</v>
          </cell>
          <cell r="BK94">
            <v>6566.4</v>
          </cell>
          <cell r="BL94">
            <v>9098.3000000000011</v>
          </cell>
          <cell r="BM94">
            <v>10890.375</v>
          </cell>
          <cell r="BN94">
            <v>10459.324000000002</v>
          </cell>
          <cell r="BQ94">
            <v>2078.9911779875865</v>
          </cell>
          <cell r="BR94">
            <v>1302.2</v>
          </cell>
          <cell r="BS94">
            <v>0.11111582601135628</v>
          </cell>
          <cell r="BT94">
            <v>2436</v>
          </cell>
          <cell r="BV94">
            <v>1715.2</v>
          </cell>
          <cell r="BZ94">
            <v>5972.7</v>
          </cell>
          <cell r="CE94" t="e">
            <v>#REF!</v>
          </cell>
          <cell r="CF94">
            <v>3071.7000000000003</v>
          </cell>
          <cell r="CG94" t="e">
            <v>#REF!</v>
          </cell>
          <cell r="CL94">
            <v>2442</v>
          </cell>
          <cell r="CM94">
            <v>1504.1</v>
          </cell>
        </row>
        <row r="95">
          <cell r="A95" t="str">
            <v>Growth</v>
          </cell>
          <cell r="I95">
            <v>1475.9</v>
          </cell>
          <cell r="J95">
            <v>1358.7</v>
          </cell>
          <cell r="K95">
            <v>1241.8</v>
          </cell>
          <cell r="L95">
            <v>1067</v>
          </cell>
          <cell r="M95">
            <v>-0.25314099581200555</v>
          </cell>
          <cell r="N95">
            <v>-9.8319628173042517E-2</v>
          </cell>
          <cell r="O95">
            <v>-0.18787878787878787</v>
          </cell>
          <cell r="P95">
            <v>0.62775330396475781</v>
          </cell>
          <cell r="Q95">
            <v>5.7320872274143175E-2</v>
          </cell>
          <cell r="R95">
            <v>0.72085646312450447</v>
          </cell>
          <cell r="S95">
            <v>-2.6007462686567164</v>
          </cell>
          <cell r="T95">
            <v>7.2620658547586814E-2</v>
          </cell>
          <cell r="U95">
            <v>0.26340601060695357</v>
          </cell>
          <cell r="V95">
            <v>0.28156682027649782</v>
          </cell>
          <cell r="W95">
            <v>2.0862470862470861</v>
          </cell>
          <cell r="X95">
            <v>1.2455845248107655</v>
          </cell>
          <cell r="Y95">
            <v>0.23554104477611926</v>
          </cell>
          <cell r="Z95">
            <v>-9.259259259259256E-2</v>
          </cell>
          <cell r="AA95">
            <v>0.17189577039274906</v>
          </cell>
          <cell r="AB95">
            <v>-4.9438202247190977E-2</v>
          </cell>
          <cell r="AC95">
            <v>1.0668176670441678</v>
          </cell>
          <cell r="AD95">
            <v>0.20388349514563098</v>
          </cell>
          <cell r="AE95">
            <v>1.1204055194993523</v>
          </cell>
          <cell r="AF95">
            <v>0.46650906225374289</v>
          </cell>
          <cell r="AG95">
            <v>-0.21333333333333337</v>
          </cell>
          <cell r="AH95">
            <v>3.0943054641211276E-2</v>
          </cell>
          <cell r="AI95">
            <v>0.5349544072948329</v>
          </cell>
          <cell r="AJ95">
            <v>0.6488447071466954</v>
          </cell>
          <cell r="AK95">
            <v>0.64755049918736929</v>
          </cell>
          <cell r="AL95">
            <v>1.4351828940246669E-3</v>
          </cell>
          <cell r="AM95">
            <v>-0.17009900990099025</v>
          </cell>
          <cell r="AN95">
            <v>-0.16058334691217213</v>
          </cell>
          <cell r="AO95">
            <v>0.49126268320180366</v>
          </cell>
          <cell r="AP95">
            <v>0.91917742706838901</v>
          </cell>
          <cell r="AQ95">
            <v>1.6621331424481038</v>
          </cell>
          <cell r="AR95">
            <v>0.70231971270503757</v>
          </cell>
          <cell r="AS95">
            <v>0.93810243810243854</v>
          </cell>
          <cell r="AT95">
            <v>0.19494974665669873</v>
          </cell>
          <cell r="AU95">
            <v>0.88814197364883052</v>
          </cell>
          <cell r="AV95">
            <v>0.28023262443696906</v>
          </cell>
          <cell r="AW95">
            <v>0.18777122239017019</v>
          </cell>
          <cell r="AX95">
            <v>0.60572779090782713</v>
          </cell>
          <cell r="AY95">
            <v>8.857875249216729E-2</v>
          </cell>
          <cell r="AZ95">
            <v>0.1817048187405359</v>
          </cell>
          <cell r="BA95">
            <v>0.22914614121510657</v>
          </cell>
          <cell r="BB95">
            <v>0.27917748917748919</v>
          </cell>
          <cell r="BC95">
            <v>0.19836909122623414</v>
          </cell>
          <cell r="BD95">
            <v>-8.592748925906335E-3</v>
          </cell>
          <cell r="BE95">
            <v>-0.17747645447865867</v>
          </cell>
          <cell r="BF95">
            <v>-9.5773122609902339E-3</v>
          </cell>
          <cell r="BG95">
            <v>-3.0421018158000024E-2</v>
          </cell>
          <cell r="BH95">
            <v>0.23770242530221242</v>
          </cell>
          <cell r="BI95">
            <v>9.2780574955335426E-2</v>
          </cell>
          <cell r="BJ95">
            <v>-2875.8</v>
          </cell>
          <cell r="BK95">
            <v>-1.4921065442659434</v>
          </cell>
          <cell r="BQ95">
            <v>0.59652217630746929</v>
          </cell>
          <cell r="BR95">
            <v>8.1651299941855493E-2</v>
          </cell>
          <cell r="BT95">
            <v>0.18777122239017019</v>
          </cell>
          <cell r="BV95">
            <v>0.66475783752305162</v>
          </cell>
          <cell r="CL95">
            <v>0.62356226314739716</v>
          </cell>
        </row>
        <row r="96">
          <cell r="A96" t="str">
            <v>Overall Margin</v>
          </cell>
          <cell r="I96">
            <v>0.10359622059390668</v>
          </cell>
          <cell r="J96">
            <v>0.10106229223876281</v>
          </cell>
          <cell r="K96">
            <v>-2.902119426611556E-2</v>
          </cell>
          <cell r="L96">
            <v>6.9140565510939639E-2</v>
          </cell>
          <cell r="M96">
            <v>7.0020068056888582E-2</v>
          </cell>
          <cell r="N96">
            <v>9.7333178958743397E-2</v>
          </cell>
          <cell r="O96">
            <v>-1.8227572604230427E-2</v>
          </cell>
          <cell r="P96">
            <v>9.9448257300497903E-2</v>
          </cell>
          <cell r="Q96">
            <v>5.6173452499172459E-2</v>
          </cell>
          <cell r="R96">
            <v>0.15063690951372741</v>
          </cell>
          <cell r="S96">
            <v>2.046169989506821E-2</v>
          </cell>
          <cell r="T96">
            <v>8.2283737024221454E-2</v>
          </cell>
          <cell r="U96">
            <v>7.0095138457514639E-2</v>
          </cell>
          <cell r="V96">
            <v>0.16749480531213301</v>
          </cell>
          <cell r="W96">
            <v>4.4045242847638062E-2</v>
          </cell>
          <cell r="X96">
            <v>0.14587373999508291</v>
          </cell>
          <cell r="Y96">
            <v>6.9374607165304844E-2</v>
          </cell>
          <cell r="Z96">
            <v>0.11612175873731681</v>
          </cell>
          <cell r="AA96">
            <v>3.444227396834558E-2</v>
          </cell>
          <cell r="AB96">
            <v>9.4225093278387254E-2</v>
          </cell>
          <cell r="AC96">
            <v>0.10082315894149495</v>
          </cell>
          <cell r="AD96">
            <v>0.10022764013064565</v>
          </cell>
          <cell r="AE96">
            <v>5.0008360060192429E-2</v>
          </cell>
          <cell r="AF96">
            <v>0.10457846897346201</v>
          </cell>
          <cell r="AG96">
            <v>5.364972595914299E-2</v>
          </cell>
          <cell r="AH96">
            <v>7.6110982855615378E-2</v>
          </cell>
          <cell r="AI96">
            <v>6.2246545624869039E-2</v>
          </cell>
          <cell r="AJ96">
            <v>0.11262927039650568</v>
          </cell>
          <cell r="AK96">
            <v>6.9227917504048692E-2</v>
          </cell>
          <cell r="AL96">
            <v>7.1077320522117488E-2</v>
          </cell>
          <cell r="AM96">
            <v>4.7420230821452809E-2</v>
          </cell>
          <cell r="AN96">
            <v>8.9593641573258428E-2</v>
          </cell>
          <cell r="AO96">
            <v>7.9168661718937022E-2</v>
          </cell>
          <cell r="AP96">
            <v>9.1490800762993318E-2</v>
          </cell>
          <cell r="AQ96">
            <v>8.8487924812626406E-2</v>
          </cell>
          <cell r="AR96">
            <v>0.11358573167888505</v>
          </cell>
          <cell r="AS96">
            <v>0.10410289989695799</v>
          </cell>
          <cell r="AT96">
            <v>7.9836619624513716E-2</v>
          </cell>
          <cell r="AU96">
            <v>0.10307119476668805</v>
          </cell>
          <cell r="AV96">
            <v>0.10607270236436214</v>
          </cell>
          <cell r="AW96">
            <v>9.8829944337157791E-2</v>
          </cell>
          <cell r="AX96">
            <v>0.10013220919395736</v>
          </cell>
          <cell r="AY96">
            <v>0.1027944380194185</v>
          </cell>
          <cell r="AZ96">
            <v>0.11537525002174101</v>
          </cell>
          <cell r="BA96">
            <v>9.8493421052631577E-2</v>
          </cell>
          <cell r="BB96">
            <v>0.11181155992810519</v>
          </cell>
          <cell r="BC96">
            <v>8.7354692282996013E-2</v>
          </cell>
          <cell r="BD96">
            <v>0.1114968105622311</v>
          </cell>
          <cell r="BE96">
            <v>9.1152695940544218E-2</v>
          </cell>
          <cell r="BF96">
            <v>0.10345437063431463</v>
          </cell>
          <cell r="BG96">
            <v>9.1348856982213622E-2</v>
          </cell>
          <cell r="BH96">
            <v>9.0169405157205895E-2</v>
          </cell>
          <cell r="BI96">
            <v>9.1727078455230524E-2</v>
          </cell>
          <cell r="BJ96">
            <v>0.111267689735475</v>
          </cell>
          <cell r="BK96">
            <v>9.9839287696310008E-2</v>
          </cell>
          <cell r="BL96">
            <v>0.10185625732578486</v>
          </cell>
          <cell r="BQ96">
            <v>9.252091168992628E-2</v>
          </cell>
          <cell r="BR96">
            <v>7.2266958205923645E-2</v>
          </cell>
          <cell r="BT96">
            <v>9.8829944337157791E-2</v>
          </cell>
        </row>
        <row r="97">
          <cell r="A97" t="str">
            <v>Others</v>
          </cell>
          <cell r="J97">
            <v>458.8</v>
          </cell>
          <cell r="K97">
            <v>489.6</v>
          </cell>
          <cell r="L97">
            <v>467.3</v>
          </cell>
          <cell r="M97">
            <v>467.9</v>
          </cell>
          <cell r="N97">
            <v>550.4</v>
          </cell>
          <cell r="O97">
            <v>553.6</v>
          </cell>
          <cell r="P97">
            <v>536.79999999999995</v>
          </cell>
          <cell r="Q97">
            <v>469.4</v>
          </cell>
          <cell r="R97">
            <v>449.8</v>
          </cell>
          <cell r="S97">
            <v>473.4</v>
          </cell>
          <cell r="T97">
            <v>462.5</v>
          </cell>
          <cell r="U97">
            <v>471.6</v>
          </cell>
          <cell r="V97">
            <v>190.8</v>
          </cell>
          <cell r="W97">
            <v>193.2</v>
          </cell>
          <cell r="X97">
            <v>329.4</v>
          </cell>
          <cell r="Y97">
            <v>362.8</v>
          </cell>
          <cell r="Z97">
            <v>442.1</v>
          </cell>
          <cell r="AA97">
            <v>451.3</v>
          </cell>
          <cell r="AB97">
            <v>493.4</v>
          </cell>
          <cell r="AC97">
            <v>586.20000000000005</v>
          </cell>
          <cell r="AD97">
            <v>656.4</v>
          </cell>
          <cell r="AE97">
            <v>712.5</v>
          </cell>
          <cell r="AF97">
            <v>732.2</v>
          </cell>
          <cell r="AG97">
            <v>825.8</v>
          </cell>
          <cell r="AH97">
            <v>705.5</v>
          </cell>
          <cell r="AI97">
            <v>852.2</v>
          </cell>
          <cell r="AJ97">
            <v>875.6</v>
          </cell>
          <cell r="AK97">
            <v>947.1</v>
          </cell>
          <cell r="AL97">
            <v>905.9</v>
          </cell>
          <cell r="AM97">
            <v>885.2</v>
          </cell>
          <cell r="AN97">
            <v>902.5</v>
          </cell>
          <cell r="AO97">
            <v>877.9</v>
          </cell>
          <cell r="AP97">
            <v>780.2</v>
          </cell>
          <cell r="AQ97">
            <v>956.8</v>
          </cell>
          <cell r="AR97">
            <v>986.5</v>
          </cell>
          <cell r="AS97">
            <v>1111</v>
          </cell>
          <cell r="AT97">
            <v>1152.2</v>
          </cell>
          <cell r="AU97">
            <v>1308.8</v>
          </cell>
          <cell r="AV97">
            <v>1342.5</v>
          </cell>
          <cell r="BA97">
            <v>0.47680082030248649</v>
          </cell>
          <cell r="BF97">
            <v>-8.3571892937905623E-3</v>
          </cell>
          <cell r="BG97">
            <v>3.9941646992176089E-3</v>
          </cell>
          <cell r="BH97">
            <v>-2.1327405405025202E-2</v>
          </cell>
          <cell r="BI97">
            <v>5.7438251468630575E-4</v>
          </cell>
          <cell r="BJ97">
            <v>1152.2</v>
          </cell>
        </row>
        <row r="98">
          <cell r="A98" t="str">
            <v>Less : Interest attributable to segments</v>
          </cell>
          <cell r="I98">
            <v>106.4</v>
          </cell>
          <cell r="J98">
            <v>98</v>
          </cell>
          <cell r="K98">
            <v>102.6</v>
          </cell>
          <cell r="L98">
            <v>107.5</v>
          </cell>
          <cell r="M98">
            <v>109.6</v>
          </cell>
          <cell r="N98">
            <v>82.6</v>
          </cell>
          <cell r="O98">
            <v>94</v>
          </cell>
          <cell r="P98">
            <v>101</v>
          </cell>
          <cell r="Q98">
            <v>84</v>
          </cell>
          <cell r="R98">
            <v>66.3</v>
          </cell>
          <cell r="S98">
            <v>70.900000000000006</v>
          </cell>
          <cell r="T98">
            <v>74.8</v>
          </cell>
          <cell r="U98">
            <v>68.2</v>
          </cell>
          <cell r="V98">
            <v>67.099999999999994</v>
          </cell>
          <cell r="W98">
            <v>53.5</v>
          </cell>
          <cell r="X98">
            <v>55.8</v>
          </cell>
          <cell r="Y98">
            <v>68.5</v>
          </cell>
          <cell r="Z98">
            <v>53.5</v>
          </cell>
          <cell r="AA98">
            <v>46.8</v>
          </cell>
          <cell r="AB98">
            <v>39.700000000000003</v>
          </cell>
          <cell r="AC98">
            <v>44</v>
          </cell>
          <cell r="AD98">
            <v>63.9</v>
          </cell>
          <cell r="AE98">
            <v>48.1</v>
          </cell>
          <cell r="AF98">
            <v>36.6</v>
          </cell>
          <cell r="AG98">
            <v>51.2</v>
          </cell>
          <cell r="AH98">
            <v>62.8</v>
          </cell>
          <cell r="AI98">
            <v>45.5</v>
          </cell>
          <cell r="AJ98">
            <v>62</v>
          </cell>
          <cell r="AK98">
            <v>56</v>
          </cell>
          <cell r="AL98">
            <v>55.200000000000017</v>
          </cell>
          <cell r="AM98">
            <v>75.900000000000006</v>
          </cell>
          <cell r="AN98">
            <v>62</v>
          </cell>
          <cell r="AO98">
            <v>29</v>
          </cell>
          <cell r="AP98">
            <v>104.9</v>
          </cell>
          <cell r="AQ98">
            <v>25.3</v>
          </cell>
          <cell r="AR98">
            <v>23.8</v>
          </cell>
          <cell r="AS98">
            <v>20.3</v>
          </cell>
          <cell r="AT98">
            <v>81.900000000000006</v>
          </cell>
          <cell r="AU98">
            <v>87.5</v>
          </cell>
          <cell r="AV98">
            <v>88.9</v>
          </cell>
          <cell r="AW98">
            <v>129.4</v>
          </cell>
          <cell r="AX98">
            <v>131.19999999999999</v>
          </cell>
          <cell r="AY98">
            <v>126</v>
          </cell>
          <cell r="AZ98">
            <v>121.4</v>
          </cell>
          <cell r="BA98">
            <v>116.9</v>
          </cell>
          <cell r="BB98">
            <v>142.1</v>
          </cell>
          <cell r="BC98">
            <v>170.3</v>
          </cell>
          <cell r="BD98">
            <v>199.5</v>
          </cell>
          <cell r="BE98">
            <v>273.89999999999998</v>
          </cell>
          <cell r="BF98">
            <v>227.4</v>
          </cell>
          <cell r="BG98">
            <v>199.7</v>
          </cell>
          <cell r="BH98">
            <v>108.8</v>
          </cell>
          <cell r="BI98">
            <v>210.8</v>
          </cell>
          <cell r="BJ98">
            <v>9866.2000000000007</v>
          </cell>
          <cell r="BK98">
            <v>345.2</v>
          </cell>
          <cell r="BL98">
            <v>437.1</v>
          </cell>
          <cell r="BQ98">
            <v>11.394755000000009</v>
          </cell>
          <cell r="BR98">
            <v>12.7</v>
          </cell>
          <cell r="BT98">
            <v>129.4</v>
          </cell>
          <cell r="BZ98">
            <v>82.1</v>
          </cell>
          <cell r="CA98">
            <v>69.400000000000006</v>
          </cell>
          <cell r="CB98">
            <v>12.699999999999989</v>
          </cell>
          <cell r="CC98">
            <v>-0.84493284493284504</v>
          </cell>
          <cell r="CE98" t="e">
            <v>#REF!</v>
          </cell>
          <cell r="CF98">
            <v>227.70000000000002</v>
          </cell>
          <cell r="CG98" t="e">
            <v>#REF!</v>
          </cell>
          <cell r="CL98">
            <v>163.5</v>
          </cell>
          <cell r="CM98">
            <v>135.9</v>
          </cell>
        </row>
        <row r="99">
          <cell r="A99" t="str">
            <v>Operating profit from segments</v>
          </cell>
          <cell r="C99">
            <v>0</v>
          </cell>
          <cell r="D99">
            <v>0</v>
          </cell>
          <cell r="E99">
            <v>0</v>
          </cell>
          <cell r="F99">
            <v>0</v>
          </cell>
          <cell r="G99">
            <v>0</v>
          </cell>
          <cell r="H99">
            <v>0</v>
          </cell>
          <cell r="I99">
            <v>108.5</v>
          </cell>
          <cell r="J99">
            <v>181.7</v>
          </cell>
          <cell r="K99">
            <v>-135.6</v>
          </cell>
          <cell r="L99">
            <v>28.699999999999989</v>
          </cell>
          <cell r="M99">
            <v>50.900000000000006</v>
          </cell>
          <cell r="N99">
            <v>169.6</v>
          </cell>
          <cell r="O99">
            <v>-120.8</v>
          </cell>
          <cell r="P99">
            <v>120.69999999999999</v>
          </cell>
          <cell r="Q99">
            <v>85.699999999999989</v>
          </cell>
          <cell r="R99">
            <v>367.7</v>
          </cell>
          <cell r="S99">
            <v>-28</v>
          </cell>
          <cell r="T99">
            <v>163</v>
          </cell>
          <cell r="U99">
            <v>146.19999999999999</v>
          </cell>
          <cell r="V99">
            <v>489.1</v>
          </cell>
          <cell r="W99">
            <v>78.900000000000006</v>
          </cell>
          <cell r="X99">
            <v>478.2</v>
          </cell>
          <cell r="Y99">
            <v>196.39999999999998</v>
          </cell>
          <cell r="Z99">
            <v>451.20000000000005</v>
          </cell>
          <cell r="AA99">
            <v>108.35899999999999</v>
          </cell>
          <cell r="AB99">
            <v>467.90000000000003</v>
          </cell>
          <cell r="AC99">
            <v>503.5</v>
          </cell>
          <cell r="AD99">
            <v>543.70000000000005</v>
          </cell>
          <cell r="AE99">
            <v>280.89999999999998</v>
          </cell>
          <cell r="AF99">
            <v>707.8</v>
          </cell>
          <cell r="AG99">
            <v>379.5</v>
          </cell>
          <cell r="AH99">
            <v>563.601</v>
          </cell>
          <cell r="AI99">
            <v>459.5</v>
          </cell>
          <cell r="AJ99">
            <v>1165.4000000000001</v>
          </cell>
          <cell r="AK99">
            <v>653.59999999999991</v>
          </cell>
          <cell r="AL99">
            <v>572.09999999999991</v>
          </cell>
          <cell r="AM99">
            <v>343.19999999999993</v>
          </cell>
          <cell r="AN99">
            <v>968.3</v>
          </cell>
          <cell r="AO99">
            <v>1029.1999999999998</v>
          </cell>
          <cell r="AP99">
            <v>1099.0000000000002</v>
          </cell>
          <cell r="AQ99">
            <v>1090.4000000000001</v>
          </cell>
          <cell r="AR99">
            <v>1730.1000000000001</v>
          </cell>
          <cell r="AS99">
            <v>2030.6000000000001</v>
          </cell>
          <cell r="AT99">
            <v>1356.6999999999998</v>
          </cell>
          <cell r="AU99">
            <v>2019.1000000000004</v>
          </cell>
          <cell r="AV99">
            <v>2156.5</v>
          </cell>
          <cell r="AW99">
            <v>2306.6</v>
          </cell>
          <cell r="AX99">
            <v>2178.8000000000002</v>
          </cell>
          <cell r="AY99">
            <v>2167.1999999999998</v>
          </cell>
          <cell r="AZ99">
            <v>2531.9999999999995</v>
          </cell>
          <cell r="BA99">
            <v>2877.2999999999997</v>
          </cell>
          <cell r="BB99">
            <v>2812.8</v>
          </cell>
          <cell r="BC99">
            <v>2577.7999999999997</v>
          </cell>
          <cell r="BD99">
            <v>2431.1</v>
          </cell>
          <cell r="BE99">
            <v>2188.9</v>
          </cell>
          <cell r="BF99">
            <v>2699.2</v>
          </cell>
          <cell r="BG99">
            <v>2464.8000000000002</v>
          </cell>
          <cell r="BH99">
            <v>3147.1</v>
          </cell>
          <cell r="BI99">
            <v>2480.5</v>
          </cell>
          <cell r="BJ99">
            <v>10946.000000000002</v>
          </cell>
          <cell r="BK99">
            <v>6221.2</v>
          </cell>
          <cell r="BL99">
            <v>8661.2000000000007</v>
          </cell>
          <cell r="BQ99">
            <v>2067.5964229875867</v>
          </cell>
          <cell r="BR99">
            <v>1289.5</v>
          </cell>
          <cell r="BT99">
            <v>2306.6</v>
          </cell>
          <cell r="BZ99">
            <v>5890.5999999999995</v>
          </cell>
          <cell r="CE99" t="e">
            <v>#REF!</v>
          </cell>
          <cell r="CF99">
            <v>2844.0000000000005</v>
          </cell>
          <cell r="CG99" t="e">
            <v>#REF!</v>
          </cell>
          <cell r="CL99">
            <v>2278.5</v>
          </cell>
          <cell r="CM99">
            <v>1368.1999999999998</v>
          </cell>
        </row>
        <row r="100">
          <cell r="A100" t="str">
            <v>Less : Exceptional items</v>
          </cell>
          <cell r="AK100">
            <v>-7.8944549576891343E-2</v>
          </cell>
          <cell r="AO100">
            <v>2.2503516174402272E-2</v>
          </cell>
          <cell r="CL100">
            <v>0</v>
          </cell>
          <cell r="CM100">
            <v>0</v>
          </cell>
        </row>
        <row r="101">
          <cell r="A101" t="str">
            <v>Provision for dim in val of invest</v>
          </cell>
          <cell r="N101">
            <v>10</v>
          </cell>
          <cell r="O101">
            <v>0</v>
          </cell>
          <cell r="P101">
            <v>0</v>
          </cell>
          <cell r="Q101">
            <v>0</v>
          </cell>
          <cell r="R101">
            <v>100</v>
          </cell>
          <cell r="S101">
            <v>0</v>
          </cell>
          <cell r="T101">
            <v>0</v>
          </cell>
          <cell r="U101">
            <v>24.4</v>
          </cell>
          <cell r="V101">
            <v>0</v>
          </cell>
          <cell r="W101">
            <v>0</v>
          </cell>
          <cell r="X101">
            <v>0</v>
          </cell>
          <cell r="Y101">
            <v>0</v>
          </cell>
          <cell r="Z101">
            <v>0</v>
          </cell>
          <cell r="AA101">
            <v>0</v>
          </cell>
          <cell r="AE101">
            <v>253.6</v>
          </cell>
          <cell r="AF101">
            <v>688.90000000000009</v>
          </cell>
          <cell r="AG101">
            <v>380.59999999999985</v>
          </cell>
          <cell r="AH101">
            <v>536.20099999999934</v>
          </cell>
          <cell r="AI101">
            <v>446.59999999999997</v>
          </cell>
          <cell r="AJ101">
            <v>1139.3000000000002</v>
          </cell>
          <cell r="AK101">
            <v>596.19999999999891</v>
          </cell>
          <cell r="AL101">
            <v>494.19999999999078</v>
          </cell>
          <cell r="AM101">
            <v>337.00000000000074</v>
          </cell>
          <cell r="AN101">
            <v>954.69999999999936</v>
          </cell>
          <cell r="AO101">
            <v>1005.8</v>
          </cell>
          <cell r="AP101">
            <v>1023.1999999999971</v>
          </cell>
          <cell r="AQ101">
            <v>1085.3000000000011</v>
          </cell>
          <cell r="AR101">
            <v>1707.4000000000003</v>
          </cell>
          <cell r="AS101">
            <v>1998.6999999999978</v>
          </cell>
          <cell r="AT101">
            <v>1598.6000000000192</v>
          </cell>
          <cell r="AU101">
            <v>1964.5999999999985</v>
          </cell>
          <cell r="AV101">
            <v>2095.7999999999956</v>
          </cell>
        </row>
        <row r="102">
          <cell r="A102" t="str">
            <v>Provision for doubtful loans</v>
          </cell>
          <cell r="N102">
            <v>0</v>
          </cell>
          <cell r="O102">
            <v>0</v>
          </cell>
          <cell r="P102">
            <v>25</v>
          </cell>
          <cell r="Q102">
            <v>12.5</v>
          </cell>
          <cell r="R102">
            <v>150</v>
          </cell>
          <cell r="S102">
            <v>25</v>
          </cell>
          <cell r="T102">
            <v>25</v>
          </cell>
          <cell r="U102">
            <v>33.299999999999997</v>
          </cell>
          <cell r="V102">
            <v>242.3</v>
          </cell>
          <cell r="W102">
            <v>25</v>
          </cell>
          <cell r="X102">
            <v>152.30000000000001</v>
          </cell>
          <cell r="Y102">
            <v>25</v>
          </cell>
          <cell r="Z102">
            <v>47.7</v>
          </cell>
          <cell r="AA102">
            <v>28.7</v>
          </cell>
          <cell r="AB102">
            <v>20.5</v>
          </cell>
          <cell r="AC102">
            <v>18.8</v>
          </cell>
          <cell r="AD102">
            <v>172</v>
          </cell>
          <cell r="AE102">
            <v>0</v>
          </cell>
          <cell r="AF102">
            <v>0</v>
          </cell>
          <cell r="AG102">
            <v>0</v>
          </cell>
          <cell r="AH102">
            <v>-27.400000000000659</v>
          </cell>
          <cell r="AI102">
            <v>0</v>
          </cell>
          <cell r="AJ102">
            <v>6.6000000000001364</v>
          </cell>
          <cell r="AK102">
            <v>-1.0231815394945443E-12</v>
          </cell>
          <cell r="AL102">
            <v>0.69999999999089368</v>
          </cell>
          <cell r="AM102">
            <v>-0.29999999999921556</v>
          </cell>
          <cell r="AN102">
            <v>19.099999999999454</v>
          </cell>
          <cell r="AO102">
            <v>0</v>
          </cell>
          <cell r="AP102">
            <v>-3.1832314562052488E-12</v>
          </cell>
          <cell r="AQ102">
            <v>-9.1999999999989086</v>
          </cell>
          <cell r="AR102">
            <v>0</v>
          </cell>
          <cell r="AS102">
            <v>0.19999999999777174</v>
          </cell>
          <cell r="AT102">
            <v>9.0000000000190994</v>
          </cell>
          <cell r="AU102">
            <v>-0.90000000000145519</v>
          </cell>
          <cell r="AV102">
            <v>-4.0927261579781771E-12</v>
          </cell>
        </row>
        <row r="103">
          <cell r="A103" t="str">
            <v>Profit from segments before taxes</v>
          </cell>
          <cell r="C103">
            <v>0</v>
          </cell>
          <cell r="D103">
            <v>0</v>
          </cell>
          <cell r="E103">
            <v>0</v>
          </cell>
          <cell r="F103">
            <v>0</v>
          </cell>
          <cell r="G103">
            <v>0</v>
          </cell>
          <cell r="H103">
            <v>0</v>
          </cell>
          <cell r="I103">
            <v>108.5</v>
          </cell>
          <cell r="J103">
            <v>181.7</v>
          </cell>
          <cell r="K103">
            <v>-135.6</v>
          </cell>
          <cell r="L103">
            <v>28.699999999999989</v>
          </cell>
          <cell r="M103">
            <v>50.900000000000006</v>
          </cell>
          <cell r="N103">
            <v>159.6</v>
          </cell>
          <cell r="O103">
            <v>-120.8</v>
          </cell>
          <cell r="P103">
            <v>95.699999999999989</v>
          </cell>
          <cell r="Q103">
            <v>73.199999999999989</v>
          </cell>
          <cell r="R103">
            <v>117.69999999999999</v>
          </cell>
          <cell r="S103">
            <v>-53</v>
          </cell>
          <cell r="T103">
            <v>138</v>
          </cell>
          <cell r="U103">
            <v>88.5</v>
          </cell>
          <cell r="V103">
            <v>246.8</v>
          </cell>
          <cell r="W103">
            <v>53.900000000000006</v>
          </cell>
          <cell r="X103">
            <v>325.89999999999998</v>
          </cell>
          <cell r="Y103">
            <v>171.39999999999998</v>
          </cell>
          <cell r="Z103">
            <v>403.50000000000006</v>
          </cell>
          <cell r="AA103">
            <v>79.658999999999992</v>
          </cell>
          <cell r="AB103">
            <v>447.40000000000003</v>
          </cell>
          <cell r="AC103">
            <v>484.7</v>
          </cell>
          <cell r="AD103">
            <v>371.70000000000005</v>
          </cell>
          <cell r="AE103">
            <v>280.89999999999998</v>
          </cell>
          <cell r="AF103">
            <v>707.8</v>
          </cell>
          <cell r="AG103">
            <v>379.5</v>
          </cell>
          <cell r="AH103">
            <v>563.601</v>
          </cell>
          <cell r="AI103">
            <v>459.5</v>
          </cell>
          <cell r="AJ103">
            <v>1165.4000000000001</v>
          </cell>
          <cell r="AK103">
            <v>653.59999999999991</v>
          </cell>
          <cell r="AL103">
            <v>572.09999999999991</v>
          </cell>
          <cell r="AM103">
            <v>343.19999999999993</v>
          </cell>
          <cell r="AN103">
            <v>968.3</v>
          </cell>
          <cell r="AO103">
            <v>1029.1999999999998</v>
          </cell>
          <cell r="AP103">
            <v>1099.0000000000002</v>
          </cell>
          <cell r="AQ103">
            <v>1090.4000000000001</v>
          </cell>
          <cell r="AR103">
            <v>1730.1000000000001</v>
          </cell>
          <cell r="AS103">
            <v>2030.6000000000001</v>
          </cell>
          <cell r="AT103">
            <v>1356.6999999999998</v>
          </cell>
          <cell r="AU103">
            <v>2019.1000000000004</v>
          </cell>
          <cell r="AV103">
            <v>2156.5</v>
          </cell>
          <cell r="AW103">
            <v>2306.6</v>
          </cell>
          <cell r="AX103">
            <v>2178.8000000000002</v>
          </cell>
          <cell r="AY103">
            <v>2167.1999999999998</v>
          </cell>
          <cell r="AZ103">
            <v>2531.9999999999995</v>
          </cell>
          <cell r="BA103">
            <v>2877.2999999999997</v>
          </cell>
          <cell r="BB103">
            <v>2812.8</v>
          </cell>
          <cell r="BC103">
            <v>2577.7999999999997</v>
          </cell>
          <cell r="BD103">
            <v>2431.1</v>
          </cell>
          <cell r="BE103">
            <v>2188.9</v>
          </cell>
          <cell r="BF103">
            <v>2699.2</v>
          </cell>
          <cell r="BG103">
            <v>2464.8000000000002</v>
          </cell>
          <cell r="BH103">
            <v>3147.1</v>
          </cell>
          <cell r="BI103">
            <v>2480.5</v>
          </cell>
          <cell r="BJ103">
            <v>2657.7999999999997</v>
          </cell>
          <cell r="BK103">
            <v>6221.2</v>
          </cell>
          <cell r="BL103">
            <v>8661.2000000000007</v>
          </cell>
          <cell r="BQ103">
            <v>2067.5964229875867</v>
          </cell>
          <cell r="BR103">
            <v>1289.5</v>
          </cell>
          <cell r="BT103">
            <v>2306.6</v>
          </cell>
          <cell r="BZ103">
            <v>5890.5999999999995</v>
          </cell>
          <cell r="CF103">
            <v>2844.0000000000005</v>
          </cell>
          <cell r="CL103">
            <v>2278.5</v>
          </cell>
          <cell r="CM103">
            <v>1368.1999999999998</v>
          </cell>
        </row>
        <row r="104">
          <cell r="A104" t="str">
            <v>Unallocable income net of unallocable expenditure</v>
          </cell>
          <cell r="J104">
            <v>-1.2</v>
          </cell>
          <cell r="K104">
            <v>-2.7</v>
          </cell>
          <cell r="L104">
            <v>-1.1000000000000001</v>
          </cell>
          <cell r="M104">
            <v>0.2</v>
          </cell>
          <cell r="N104">
            <v>86.8</v>
          </cell>
          <cell r="O104">
            <v>-3.9</v>
          </cell>
          <cell r="P104">
            <v>-7</v>
          </cell>
          <cell r="Q104">
            <v>-8.1999999999999993</v>
          </cell>
          <cell r="R104">
            <v>-6.4</v>
          </cell>
          <cell r="S104">
            <v>-26.4</v>
          </cell>
          <cell r="T104">
            <v>-32.5</v>
          </cell>
          <cell r="U104">
            <v>-21.8</v>
          </cell>
          <cell r="V104">
            <v>-16</v>
          </cell>
          <cell r="W104">
            <v>-27.5</v>
          </cell>
          <cell r="X104">
            <v>-29.2</v>
          </cell>
          <cell r="Y104">
            <v>-15.7</v>
          </cell>
          <cell r="Z104">
            <v>-13.5</v>
          </cell>
          <cell r="AA104">
            <v>-27.085999999999999</v>
          </cell>
          <cell r="AB104">
            <v>-25.6</v>
          </cell>
          <cell r="AC104">
            <v>-30.6</v>
          </cell>
          <cell r="AD104">
            <v>16.3</v>
          </cell>
          <cell r="AE104">
            <v>-27.3</v>
          </cell>
          <cell r="AF104">
            <v>-18.899999999999999</v>
          </cell>
          <cell r="AG104">
            <v>-1.1000000000000001</v>
          </cell>
          <cell r="AI104">
            <v>-12.9</v>
          </cell>
          <cell r="AJ104">
            <v>-32.700000000000003</v>
          </cell>
          <cell r="AK104">
            <v>-57.4</v>
          </cell>
          <cell r="AL104">
            <v>-78.599999999999994</v>
          </cell>
          <cell r="AM104">
            <v>-5.9</v>
          </cell>
          <cell r="AN104">
            <v>-32.700000000000003</v>
          </cell>
          <cell r="AO104">
            <v>-23.4</v>
          </cell>
          <cell r="AP104">
            <v>-75.800000000000011</v>
          </cell>
          <cell r="AQ104">
            <v>4.0999999999999996</v>
          </cell>
          <cell r="AR104">
            <v>-22.7</v>
          </cell>
          <cell r="AS104">
            <v>-31.9</v>
          </cell>
          <cell r="AT104">
            <v>-159.1</v>
          </cell>
          <cell r="AU104">
            <v>-51.5</v>
          </cell>
          <cell r="AV104">
            <v>-57.2</v>
          </cell>
          <cell r="AW104">
            <v>-59.2</v>
          </cell>
          <cell r="AX104">
            <v>-108.9</v>
          </cell>
          <cell r="AY104">
            <v>-45</v>
          </cell>
          <cell r="AZ104">
            <v>-51.4</v>
          </cell>
          <cell r="BA104">
            <v>-86.6</v>
          </cell>
          <cell r="BB104">
            <v>-144.19999999999999</v>
          </cell>
          <cell r="BC104">
            <v>-62.5</v>
          </cell>
          <cell r="BD104">
            <v>141.5</v>
          </cell>
          <cell r="BE104">
            <v>93.6</v>
          </cell>
          <cell r="BF104">
            <v>89.9</v>
          </cell>
          <cell r="BG104">
            <v>89.9</v>
          </cell>
          <cell r="BH104">
            <v>54</v>
          </cell>
          <cell r="BI104">
            <v>-50</v>
          </cell>
          <cell r="BJ104">
            <v>-135.19999999999999</v>
          </cell>
          <cell r="BK104">
            <v>-231.2</v>
          </cell>
          <cell r="BL104">
            <v>-276.8</v>
          </cell>
          <cell r="BR104">
            <v>299.89999999999998</v>
          </cell>
          <cell r="BT104">
            <v>-59.2</v>
          </cell>
          <cell r="BZ104">
            <v>99.4</v>
          </cell>
          <cell r="CA104">
            <v>-76.5</v>
          </cell>
          <cell r="CB104">
            <v>175.9</v>
          </cell>
          <cell r="CC104">
            <v>-2.1055939660590823</v>
          </cell>
          <cell r="CF104">
            <v>-181.6</v>
          </cell>
          <cell r="CL104">
            <v>-103</v>
          </cell>
          <cell r="CM104">
            <v>-47.300000000000004</v>
          </cell>
        </row>
        <row r="105">
          <cell r="A105" t="str">
            <v>Profit before taxes</v>
          </cell>
          <cell r="C105">
            <v>0</v>
          </cell>
          <cell r="D105">
            <v>0</v>
          </cell>
          <cell r="E105">
            <v>0</v>
          </cell>
          <cell r="F105">
            <v>0</v>
          </cell>
          <cell r="G105">
            <v>0</v>
          </cell>
          <cell r="H105">
            <v>0</v>
          </cell>
          <cell r="I105">
            <v>108.5</v>
          </cell>
          <cell r="J105">
            <v>180.5</v>
          </cell>
          <cell r="K105">
            <v>-138.29999999999998</v>
          </cell>
          <cell r="L105">
            <v>27.599999999999987</v>
          </cell>
          <cell r="M105">
            <v>51.100000000000009</v>
          </cell>
          <cell r="N105">
            <v>246.39999999999998</v>
          </cell>
          <cell r="O105">
            <v>-124.7</v>
          </cell>
          <cell r="P105">
            <v>88.699999999999989</v>
          </cell>
          <cell r="Q105">
            <v>64.999999999999986</v>
          </cell>
          <cell r="R105">
            <v>111.29999999999998</v>
          </cell>
          <cell r="S105">
            <v>-79.400000000000006</v>
          </cell>
          <cell r="T105">
            <v>105.5</v>
          </cell>
          <cell r="U105">
            <v>66.7</v>
          </cell>
          <cell r="V105">
            <v>230.8</v>
          </cell>
          <cell r="W105">
            <v>26.400000000000006</v>
          </cell>
          <cell r="X105">
            <v>296.7</v>
          </cell>
          <cell r="Y105">
            <v>155.69999999999999</v>
          </cell>
          <cell r="Z105">
            <v>390.00000000000006</v>
          </cell>
          <cell r="AA105">
            <v>52.572999999999993</v>
          </cell>
          <cell r="AB105">
            <v>421.8</v>
          </cell>
          <cell r="AC105">
            <v>454.09999999999997</v>
          </cell>
          <cell r="AD105">
            <v>388.00000000000006</v>
          </cell>
          <cell r="AE105">
            <v>253.59999999999997</v>
          </cell>
          <cell r="AF105">
            <v>688.9</v>
          </cell>
          <cell r="AG105">
            <v>378.4</v>
          </cell>
          <cell r="AH105">
            <v>563.601</v>
          </cell>
          <cell r="AI105">
            <v>446.6</v>
          </cell>
          <cell r="AJ105">
            <v>1132.7</v>
          </cell>
          <cell r="AK105">
            <v>596.19999999999993</v>
          </cell>
          <cell r="AL105">
            <v>493.49999999999989</v>
          </cell>
          <cell r="AM105">
            <v>337.29999999999995</v>
          </cell>
          <cell r="AN105">
            <v>935.59999999999991</v>
          </cell>
          <cell r="AO105">
            <v>1005.7999999999998</v>
          </cell>
          <cell r="AP105">
            <v>1023.2000000000003</v>
          </cell>
          <cell r="AQ105">
            <v>1094.5</v>
          </cell>
          <cell r="AR105">
            <v>1707.4</v>
          </cell>
          <cell r="AS105">
            <v>1998.7</v>
          </cell>
          <cell r="AT105">
            <v>1197.5999999999999</v>
          </cell>
          <cell r="AU105">
            <v>1967.6000000000004</v>
          </cell>
          <cell r="AV105">
            <v>2099.3000000000002</v>
          </cell>
          <cell r="AW105">
            <v>2247.4</v>
          </cell>
          <cell r="AX105">
            <v>2069.9</v>
          </cell>
          <cell r="AY105">
            <v>2122.1999999999998</v>
          </cell>
          <cell r="AZ105">
            <v>2480.5999999999995</v>
          </cell>
          <cell r="BA105">
            <v>2790.7</v>
          </cell>
          <cell r="BB105">
            <v>2668.6000000000004</v>
          </cell>
          <cell r="BC105">
            <v>2515.2999999999997</v>
          </cell>
          <cell r="BD105">
            <v>2572.6</v>
          </cell>
          <cell r="BE105">
            <v>2282.5</v>
          </cell>
          <cell r="BF105">
            <v>2789.1</v>
          </cell>
          <cell r="BG105">
            <v>2554.7000000000003</v>
          </cell>
          <cell r="BH105">
            <v>3201.1</v>
          </cell>
          <cell r="BI105">
            <v>2430.5</v>
          </cell>
          <cell r="BJ105">
            <v>2522.6</v>
          </cell>
          <cell r="BK105">
            <v>5990</v>
          </cell>
          <cell r="BL105">
            <v>8384.4000000000015</v>
          </cell>
          <cell r="BQ105">
            <v>2067.5964229875867</v>
          </cell>
          <cell r="BR105">
            <v>1589.4</v>
          </cell>
          <cell r="BS105">
            <v>1.1141328098667191E-3</v>
          </cell>
          <cell r="BT105">
            <v>2247.4</v>
          </cell>
          <cell r="BZ105">
            <v>5989.9999999999991</v>
          </cell>
          <cell r="CA105">
            <v>4798.3999999999996</v>
          </cell>
          <cell r="CB105">
            <v>1191.5999999999995</v>
          </cell>
          <cell r="CC105">
            <v>-5.0100200400805539E-3</v>
          </cell>
          <cell r="CF105">
            <v>2662.4000000000005</v>
          </cell>
        </row>
        <row r="106">
          <cell r="A106" t="str">
            <v>Jewellery</v>
          </cell>
          <cell r="I106">
            <v>5.1149694978883158E-2</v>
          </cell>
          <cell r="J106">
            <v>4.6482412060301501E-2</v>
          </cell>
          <cell r="L106">
            <v>5.0391937290033592E-2</v>
          </cell>
          <cell r="M106">
            <v>3.185016162768587E-2</v>
          </cell>
          <cell r="N106">
            <v>6.6381918490834663E-2</v>
          </cell>
          <cell r="O106">
            <v>5.7081698180520869E-3</v>
          </cell>
          <cell r="P106">
            <v>9.6777815201526882E-2</v>
          </cell>
          <cell r="Q106">
            <v>4.8640996602491507E-2</v>
          </cell>
          <cell r="R106">
            <v>2.9242016160061564E-2</v>
          </cell>
          <cell r="S106">
            <v>1.8664563617245005</v>
          </cell>
          <cell r="T106">
            <v>2.7533288196795307</v>
          </cell>
          <cell r="U106">
            <v>6.4603203167176533</v>
          </cell>
          <cell r="V106">
            <v>7.3814432989690717</v>
          </cell>
          <cell r="W106">
            <v>5.5622441608475803</v>
          </cell>
          <cell r="X106">
            <v>5.6810284920083385</v>
          </cell>
          <cell r="Y106">
            <v>4.0042855229677254</v>
          </cell>
          <cell r="Z106">
            <v>8.0266094796271172</v>
          </cell>
          <cell r="AA106">
            <v>1.9352645273200348</v>
          </cell>
          <cell r="AB106">
            <v>7.38969349949478</v>
          </cell>
          <cell r="AC106">
            <v>10.957409074786501</v>
          </cell>
          <cell r="AD106">
            <v>5.2892950545091244</v>
          </cell>
          <cell r="AE106">
            <v>5.2850496344417994</v>
          </cell>
          <cell r="AF106">
            <v>7.7021237808768568</v>
          </cell>
          <cell r="AG106">
            <v>3.9143741228589302</v>
          </cell>
          <cell r="AH106">
            <v>3.12207130730051</v>
          </cell>
          <cell r="AI106">
            <v>5.5048133219933688E-2</v>
          </cell>
          <cell r="AJ106">
            <v>8.98986944614321</v>
          </cell>
          <cell r="AK106">
            <v>6.9853808213620052</v>
          </cell>
          <cell r="AL106">
            <v>5.8005967590379353</v>
          </cell>
          <cell r="AM106">
            <v>3.3718826213515842</v>
          </cell>
          <cell r="AN106">
            <v>6.7868517663076515</v>
          </cell>
          <cell r="AO106">
            <v>7.2525888555930642</v>
          </cell>
          <cell r="AP106">
            <v>9.3129601613716613</v>
          </cell>
          <cell r="AQ106">
            <v>7.181181223304649</v>
          </cell>
          <cell r="AR106">
            <v>9.1044564291796775</v>
          </cell>
          <cell r="AS106">
            <v>8.9984355503759126</v>
          </cell>
          <cell r="AT106">
            <v>8.4735497993433029</v>
          </cell>
          <cell r="AU106">
            <v>8.8753412415684263</v>
          </cell>
          <cell r="AV106">
            <v>9.1893846974369051</v>
          </cell>
          <cell r="AW106">
            <v>0</v>
          </cell>
          <cell r="AX106">
            <v>-0.99999999999818101</v>
          </cell>
          <cell r="AY106">
            <v>-0.29999999999881766</v>
          </cell>
          <cell r="AZ106">
            <v>0</v>
          </cell>
          <cell r="BA106">
            <v>0</v>
          </cell>
          <cell r="BB106">
            <v>5.4569682106375694E-12</v>
          </cell>
          <cell r="BC106">
            <v>0</v>
          </cell>
          <cell r="BD106">
            <v>0</v>
          </cell>
          <cell r="BE106">
            <v>0.20000000000391083</v>
          </cell>
          <cell r="BF106">
            <v>0.19999999999799911</v>
          </cell>
          <cell r="BG106">
            <v>150.00000000000455</v>
          </cell>
          <cell r="BH106">
            <v>0</v>
          </cell>
          <cell r="BI106">
            <v>0</v>
          </cell>
          <cell r="BJ106">
            <v>0</v>
          </cell>
        </row>
        <row r="107">
          <cell r="A107" t="str">
            <v xml:space="preserve">Capital Employed </v>
          </cell>
          <cell r="B107">
            <v>0</v>
          </cell>
          <cell r="C107">
            <v>0</v>
          </cell>
          <cell r="D107">
            <v>0</v>
          </cell>
          <cell r="E107">
            <v>0</v>
          </cell>
          <cell r="F107">
            <v>0</v>
          </cell>
          <cell r="G107">
            <v>0</v>
          </cell>
          <cell r="H107">
            <v>0</v>
          </cell>
          <cell r="S107">
            <v>0.39558684039738401</v>
          </cell>
          <cell r="T107">
            <v>0.37512368527137463</v>
          </cell>
          <cell r="U107">
            <v>0.34960426644926801</v>
          </cell>
          <cell r="V107">
            <v>0.42589154235226329</v>
          </cell>
          <cell r="W107">
            <v>0.36340449320429052</v>
          </cell>
          <cell r="X107">
            <v>0.40193801783205757</v>
          </cell>
          <cell r="Y107">
            <v>0.33796486612403742</v>
          </cell>
          <cell r="Z107">
            <v>0.3460265683354608</v>
          </cell>
          <cell r="AA107">
            <v>0.33008321806761742</v>
          </cell>
          <cell r="AB107">
            <v>0.34055354993983156</v>
          </cell>
          <cell r="AC107">
            <v>0.34639225913746841</v>
          </cell>
          <cell r="AD107">
            <v>0.34575992758603352</v>
          </cell>
          <cell r="AE107">
            <v>0.28842380640941795</v>
          </cell>
          <cell r="AF107">
            <v>0.32658138881079551</v>
          </cell>
          <cell r="AG107">
            <v>-2.1999999999998749</v>
          </cell>
          <cell r="AH107">
            <v>27.400000000000659</v>
          </cell>
          <cell r="AI107">
            <v>0</v>
          </cell>
          <cell r="AJ107">
            <v>-6.6000000000001364</v>
          </cell>
          <cell r="AK107">
            <v>1.0231815394945443E-12</v>
          </cell>
          <cell r="AL107">
            <v>-0.69999999999089368</v>
          </cell>
          <cell r="AM107">
            <v>0.28440855343632504</v>
          </cell>
          <cell r="AN107">
            <v>0.2598099058249041</v>
          </cell>
          <cell r="AO107">
            <v>0.23916466706658668</v>
          </cell>
          <cell r="AP107">
            <v>0.26214517777337115</v>
          </cell>
          <cell r="AQ107">
            <v>0.26543106407094347</v>
          </cell>
          <cell r="AR107">
            <v>0.27423712702722064</v>
          </cell>
          <cell r="AS107">
            <v>0.24522278329470626</v>
          </cell>
          <cell r="AT107">
            <v>0.27221378340365771</v>
          </cell>
          <cell r="AU107">
            <v>0.2533172317880138</v>
          </cell>
          <cell r="AV107">
            <v>0.25631338427926759</v>
          </cell>
        </row>
        <row r="108">
          <cell r="A108" t="str">
            <v>Watches</v>
          </cell>
          <cell r="I108">
            <v>4850.7</v>
          </cell>
          <cell r="J108">
            <v>4708.1000000000004</v>
          </cell>
          <cell r="K108">
            <v>4880.1000000000004</v>
          </cell>
          <cell r="L108">
            <v>5105.8999999999996</v>
          </cell>
          <cell r="M108">
            <v>5104.1000000000004</v>
          </cell>
          <cell r="N108">
            <v>4917.3999999999996</v>
          </cell>
          <cell r="O108">
            <v>4825.2</v>
          </cell>
          <cell r="P108">
            <v>4681</v>
          </cell>
          <cell r="Q108">
            <v>4633.7</v>
          </cell>
          <cell r="R108">
            <v>4498.8999999999996</v>
          </cell>
          <cell r="S108">
            <v>4359.8999999999996</v>
          </cell>
          <cell r="T108">
            <v>3918.8</v>
          </cell>
          <cell r="U108">
            <v>4319.3999999999996</v>
          </cell>
          <cell r="V108">
            <v>3683.3</v>
          </cell>
          <cell r="W108">
            <v>3550.3</v>
          </cell>
          <cell r="X108">
            <v>3738.7</v>
          </cell>
          <cell r="Y108">
            <v>3790.3</v>
          </cell>
          <cell r="Z108">
            <v>3276.8</v>
          </cell>
          <cell r="AA108">
            <v>3353.5</v>
          </cell>
          <cell r="AB108">
            <v>3236.1</v>
          </cell>
          <cell r="AC108">
            <v>3535.4</v>
          </cell>
          <cell r="AD108">
            <v>3385.8</v>
          </cell>
          <cell r="AE108">
            <v>3531.4</v>
          </cell>
          <cell r="AF108">
            <v>2989.3</v>
          </cell>
          <cell r="AG108">
            <v>3128</v>
          </cell>
          <cell r="AH108">
            <v>3271.3</v>
          </cell>
          <cell r="AI108">
            <v>2918.5</v>
          </cell>
          <cell r="AJ108">
            <v>3621.3</v>
          </cell>
          <cell r="AK108">
            <v>3881.6</v>
          </cell>
          <cell r="AL108">
            <v>3596.9</v>
          </cell>
          <cell r="AM108">
            <v>3487.1</v>
          </cell>
          <cell r="AN108">
            <v>2858</v>
          </cell>
          <cell r="AO108">
            <v>3209.6</v>
          </cell>
          <cell r="AP108">
            <v>2270.9</v>
          </cell>
          <cell r="AQ108">
            <v>2687.8</v>
          </cell>
          <cell r="AR108">
            <v>4508.1000000000004</v>
          </cell>
          <cell r="AS108">
            <v>3837.4</v>
          </cell>
          <cell r="AT108">
            <v>3781.3</v>
          </cell>
          <cell r="AU108">
            <v>3956.7</v>
          </cell>
          <cell r="AV108">
            <v>4520.1000000000004</v>
          </cell>
          <cell r="AW108">
            <v>4864.7</v>
          </cell>
          <cell r="AX108">
            <v>5039.8</v>
          </cell>
          <cell r="AY108">
            <v>5510.7</v>
          </cell>
          <cell r="AZ108">
            <v>5950.6</v>
          </cell>
          <cell r="BA108">
            <v>6368.6</v>
          </cell>
          <cell r="BB108">
            <v>6705.6</v>
          </cell>
          <cell r="BC108">
            <v>6990.6</v>
          </cell>
          <cell r="BD108">
            <v>5926.8</v>
          </cell>
          <cell r="BE108">
            <v>6294</v>
          </cell>
          <cell r="BF108">
            <v>5815.7</v>
          </cell>
          <cell r="BG108">
            <v>6178.7</v>
          </cell>
          <cell r="BH108">
            <v>6781.7</v>
          </cell>
          <cell r="BI108">
            <v>7145.2</v>
          </cell>
          <cell r="BJ108">
            <v>6709.3</v>
          </cell>
          <cell r="BK108">
            <v>3781.3</v>
          </cell>
          <cell r="BL108">
            <v>5039.8</v>
          </cell>
          <cell r="BR108">
            <v>2803.4</v>
          </cell>
          <cell r="BT108">
            <v>4864.7</v>
          </cell>
          <cell r="BZ108">
            <v>2803.4</v>
          </cell>
          <cell r="CA108">
            <v>0.66430049225939924</v>
          </cell>
        </row>
        <row r="109">
          <cell r="A109" t="str">
            <v>QoQ Growth</v>
          </cell>
          <cell r="J109">
            <v>-2.9397818871502945E-2</v>
          </cell>
          <cell r="K109">
            <v>3.653278392557513E-2</v>
          </cell>
          <cell r="L109">
            <v>4.6269543656892065E-2</v>
          </cell>
          <cell r="M109">
            <v>-3.525333437786049E-4</v>
          </cell>
          <cell r="N109">
            <v>-3.6578436942850012E-2</v>
          </cell>
          <cell r="O109">
            <v>-1.8749745800626272E-2</v>
          </cell>
          <cell r="P109">
            <v>-2.9884771615684258E-2</v>
          </cell>
          <cell r="Q109">
            <v>-1.0104678487502738E-2</v>
          </cell>
          <cell r="R109">
            <v>-2.9091222996741273E-2</v>
          </cell>
          <cell r="S109">
            <v>-3.0896441352330606E-2</v>
          </cell>
          <cell r="T109">
            <v>-0.10117204523039502</v>
          </cell>
          <cell r="U109">
            <v>0.10222517097070516</v>
          </cell>
          <cell r="V109">
            <v>-0.14726582395703092</v>
          </cell>
          <cell r="W109">
            <v>-3.6108924062661196E-2</v>
          </cell>
          <cell r="X109">
            <v>5.3065938089738696E-2</v>
          </cell>
          <cell r="Y109">
            <v>1.380158878754667E-2</v>
          </cell>
          <cell r="Z109">
            <v>-0.13547740284410204</v>
          </cell>
          <cell r="AA109">
            <v>2.3406982421875E-2</v>
          </cell>
          <cell r="AB109">
            <v>-3.5008200387654731E-2</v>
          </cell>
          <cell r="AC109">
            <v>9.248787120299129E-2</v>
          </cell>
          <cell r="AD109">
            <v>-4.2314872433105166E-2</v>
          </cell>
          <cell r="AE109">
            <v>4.3003130722429006E-2</v>
          </cell>
          <cell r="AF109">
            <v>-0.15350852353174371</v>
          </cell>
          <cell r="AG109">
            <v>4.6398822466798162E-2</v>
          </cell>
          <cell r="AH109">
            <v>4.5812020460358038E-2</v>
          </cell>
          <cell r="AI109">
            <v>-0.10784703328951795</v>
          </cell>
          <cell r="AJ109">
            <v>0.24080863457255441</v>
          </cell>
          <cell r="AK109">
            <v>7.1880263993593374E-2</v>
          </cell>
          <cell r="AL109">
            <v>-7.3346042868919992E-2</v>
          </cell>
          <cell r="AM109">
            <v>-3.0526286524507285E-2</v>
          </cell>
          <cell r="AN109">
            <v>-0.1804077887069484</v>
          </cell>
          <cell r="AO109">
            <v>0.12302309307207837</v>
          </cell>
          <cell r="AP109">
            <v>-0.29246635094715845</v>
          </cell>
          <cell r="AQ109">
            <v>0.18358360121537709</v>
          </cell>
          <cell r="AR109">
            <v>0.67724533075377624</v>
          </cell>
          <cell r="AS109">
            <v>-0.14877664648077904</v>
          </cell>
          <cell r="AT109">
            <v>-1.4619273466409566E-2</v>
          </cell>
          <cell r="AU109">
            <v>4.6386163488747245E-2</v>
          </cell>
          <cell r="AV109">
            <v>0.14239138676169549</v>
          </cell>
          <cell r="AW109">
            <v>7.6237251388243443E-2</v>
          </cell>
          <cell r="AX109">
            <v>3.5993997574362391E-2</v>
          </cell>
          <cell r="AY109">
            <v>9.3436247470137568E-2</v>
          </cell>
          <cell r="AZ109">
            <v>7.9826519316965383E-2</v>
          </cell>
          <cell r="BA109">
            <v>7.024501730917887E-2</v>
          </cell>
          <cell r="BB109">
            <v>5.2915868479728623E-2</v>
          </cell>
          <cell r="BC109">
            <v>4.2501789549033608E-2</v>
          </cell>
          <cell r="BD109">
            <v>-0.15217577890309841</v>
          </cell>
          <cell r="BE109">
            <v>6.1955861510427201E-2</v>
          </cell>
          <cell r="BF109">
            <v>-7.5993009215125529E-2</v>
          </cell>
          <cell r="BG109">
            <v>6.2417249858142565E-2</v>
          </cell>
          <cell r="BH109">
            <v>9.7593344878372568E-2</v>
          </cell>
          <cell r="BI109">
            <v>5.360012976097428E-2</v>
          </cell>
          <cell r="BJ109">
            <v>-6.1005990035268409E-2</v>
          </cell>
          <cell r="BR109">
            <v>-0.26945327565539168</v>
          </cell>
          <cell r="BT109">
            <v>7.6237251388243443E-2</v>
          </cell>
        </row>
        <row r="110">
          <cell r="A110" t="str">
            <v>Jewellery</v>
          </cell>
          <cell r="I110">
            <v>1475.9</v>
          </cell>
          <cell r="J110">
            <v>1358.7</v>
          </cell>
          <cell r="K110">
            <v>1241.8</v>
          </cell>
          <cell r="L110">
            <v>1067</v>
          </cell>
          <cell r="M110">
            <v>867</v>
          </cell>
          <cell r="N110">
            <v>1243.3</v>
          </cell>
          <cell r="O110">
            <v>984.4</v>
          </cell>
          <cell r="P110">
            <v>971.3</v>
          </cell>
          <cell r="Q110">
            <v>949.2</v>
          </cell>
          <cell r="R110">
            <v>1121.0999999999999</v>
          </cell>
          <cell r="S110">
            <v>1033.2</v>
          </cell>
          <cell r="T110">
            <v>1500.6</v>
          </cell>
          <cell r="U110">
            <v>1097.0999999999999</v>
          </cell>
          <cell r="V110">
            <v>1007.7</v>
          </cell>
          <cell r="W110">
            <v>1268.5</v>
          </cell>
          <cell r="X110">
            <v>1832</v>
          </cell>
          <cell r="Y110">
            <v>1449</v>
          </cell>
          <cell r="Z110">
            <v>1371</v>
          </cell>
          <cell r="AA110">
            <v>1407</v>
          </cell>
          <cell r="AB110">
            <v>1540.6</v>
          </cell>
          <cell r="AC110">
            <v>1945.9</v>
          </cell>
          <cell r="AD110">
            <v>1859.2</v>
          </cell>
          <cell r="AE110">
            <v>1487.9</v>
          </cell>
          <cell r="AF110">
            <v>1911.4</v>
          </cell>
          <cell r="AG110">
            <v>3381.1</v>
          </cell>
          <cell r="AH110">
            <v>2995.4</v>
          </cell>
          <cell r="AI110">
            <v>2535.3000000000002</v>
          </cell>
          <cell r="AJ110">
            <v>3357.7</v>
          </cell>
          <cell r="AK110">
            <v>2516.3000000000002</v>
          </cell>
          <cell r="AL110">
            <v>3364.3</v>
          </cell>
          <cell r="AM110">
            <v>2781.8</v>
          </cell>
          <cell r="AN110">
            <v>3525.3</v>
          </cell>
          <cell r="AO110">
            <v>2485</v>
          </cell>
          <cell r="AP110">
            <v>3718</v>
          </cell>
          <cell r="AQ110">
            <v>2763</v>
          </cell>
          <cell r="AR110">
            <v>6265.8</v>
          </cell>
          <cell r="AS110">
            <v>5509.6</v>
          </cell>
          <cell r="AT110">
            <v>5046.8</v>
          </cell>
          <cell r="AU110">
            <v>5596.7</v>
          </cell>
          <cell r="AV110">
            <v>6345.2</v>
          </cell>
          <cell r="AW110">
            <v>7389.3</v>
          </cell>
          <cell r="AX110">
            <v>6386.3</v>
          </cell>
          <cell r="AY110">
            <v>7036.9</v>
          </cell>
          <cell r="AZ110">
            <v>8394</v>
          </cell>
          <cell r="BA110">
            <v>9177</v>
          </cell>
          <cell r="BB110">
            <v>9675</v>
          </cell>
          <cell r="BC110">
            <v>10460.1</v>
          </cell>
          <cell r="BD110">
            <v>10405.200000000001</v>
          </cell>
          <cell r="BE110">
            <v>13710.9</v>
          </cell>
          <cell r="BF110">
            <v>16466.400000000001</v>
          </cell>
          <cell r="BG110">
            <v>13439.9</v>
          </cell>
          <cell r="BH110">
            <v>24884.400000000001</v>
          </cell>
          <cell r="BI110">
            <v>19573.400000000001</v>
          </cell>
          <cell r="BJ110">
            <v>19210.7</v>
          </cell>
          <cell r="BK110">
            <v>5046.8</v>
          </cell>
          <cell r="BL110">
            <v>6386.3</v>
          </cell>
          <cell r="BR110">
            <v>-2875.8</v>
          </cell>
          <cell r="BT110">
            <v>7389.3</v>
          </cell>
          <cell r="BZ110">
            <v>-2875.8</v>
          </cell>
          <cell r="CA110">
            <v>-1.4921065442659434</v>
          </cell>
        </row>
        <row r="111">
          <cell r="A111" t="str">
            <v>QoQ Growth</v>
          </cell>
          <cell r="J111">
            <v>-7.9409174063283405E-2</v>
          </cell>
          <cell r="K111">
            <v>-8.6038124678001093E-2</v>
          </cell>
          <cell r="L111">
            <v>-0.14076340795619258</v>
          </cell>
          <cell r="M111">
            <v>-0.1874414245548266</v>
          </cell>
          <cell r="N111">
            <v>0.43402537485582471</v>
          </cell>
          <cell r="O111">
            <v>-0.20823614574117266</v>
          </cell>
          <cell r="P111">
            <v>-1.3307598537179999E-2</v>
          </cell>
          <cell r="Q111">
            <v>-2.2753011427983028E-2</v>
          </cell>
          <cell r="R111">
            <v>0.18109987357774959</v>
          </cell>
          <cell r="S111">
            <v>-7.8405137811078274E-2</v>
          </cell>
          <cell r="T111">
            <v>0.45238095238095233</v>
          </cell>
          <cell r="U111">
            <v>-0.26889244302279092</v>
          </cell>
          <cell r="V111">
            <v>-8.1487558107738445E-2</v>
          </cell>
          <cell r="W111">
            <v>0.25880718467797958</v>
          </cell>
          <cell r="X111">
            <v>0.44422546314544742</v>
          </cell>
          <cell r="Y111">
            <v>-0.20906113537117899</v>
          </cell>
          <cell r="Z111">
            <v>-5.3830227743271175E-2</v>
          </cell>
          <cell r="AA111">
            <v>2.6258205689277947E-2</v>
          </cell>
          <cell r="AB111">
            <v>9.4953802416488875E-2</v>
          </cell>
          <cell r="AC111">
            <v>0.26307931974555387</v>
          </cell>
          <cell r="AD111">
            <v>-4.455521866488521E-2</v>
          </cell>
          <cell r="AE111">
            <v>-0.199709552495697</v>
          </cell>
          <cell r="AF111">
            <v>0.28462934336985013</v>
          </cell>
          <cell r="AG111">
            <v>0.76891283875693195</v>
          </cell>
          <cell r="AH111">
            <v>-0.11407530093756468</v>
          </cell>
          <cell r="AI111">
            <v>-0.15360219002470454</v>
          </cell>
          <cell r="AJ111">
            <v>0.32437975781958728</v>
          </cell>
          <cell r="AK111">
            <v>-0.2505882002561276</v>
          </cell>
          <cell r="AL111">
            <v>0.3370027421213686</v>
          </cell>
          <cell r="AM111">
            <v>-0.17314151532265254</v>
          </cell>
          <cell r="AN111">
            <v>0.26727298871234462</v>
          </cell>
          <cell r="AO111">
            <v>-0.29509545286925942</v>
          </cell>
          <cell r="AP111">
            <v>0.49617706237424541</v>
          </cell>
          <cell r="AQ111">
            <v>-0.25685852608929527</v>
          </cell>
          <cell r="AR111">
            <v>1.2677524429967426</v>
          </cell>
          <cell r="AS111">
            <v>-0.12068690350793188</v>
          </cell>
          <cell r="AT111">
            <v>-8.3998838391171837E-2</v>
          </cell>
          <cell r="AU111">
            <v>0.10896013315368136</v>
          </cell>
          <cell r="AV111">
            <v>0.13373952507727771</v>
          </cell>
          <cell r="AW111">
            <v>0.16454958078547577</v>
          </cell>
          <cell r="AX111">
            <v>-0.13573680862869286</v>
          </cell>
          <cell r="AY111">
            <v>0.10187432472636737</v>
          </cell>
          <cell r="AZ111">
            <v>0.19285480822521284</v>
          </cell>
          <cell r="BA111">
            <v>9.3280914939242399E-2</v>
          </cell>
          <cell r="BB111">
            <v>5.4266100032690501E-2</v>
          </cell>
          <cell r="BC111">
            <v>8.1147286821705356E-2</v>
          </cell>
          <cell r="BD111">
            <v>-5.2485157885679978E-3</v>
          </cell>
          <cell r="BE111">
            <v>0.31769692077038392</v>
          </cell>
          <cell r="BF111">
            <v>0.20097148983655355</v>
          </cell>
          <cell r="BG111">
            <v>-0.18379852305300504</v>
          </cell>
          <cell r="BH111">
            <v>0.85153163341989169</v>
          </cell>
          <cell r="BI111">
            <v>-0.21342688592049641</v>
          </cell>
          <cell r="BJ111">
            <v>-1.8530250237567381E-2</v>
          </cell>
          <cell r="BR111">
            <v>-1.5219616669086684</v>
          </cell>
          <cell r="BT111">
            <v>0.16454958078547577</v>
          </cell>
        </row>
        <row r="112">
          <cell r="A112" t="str">
            <v>Others</v>
          </cell>
          <cell r="J112">
            <v>458.8</v>
          </cell>
          <cell r="K112">
            <v>489.6</v>
          </cell>
          <cell r="L112">
            <v>467.3</v>
          </cell>
          <cell r="M112">
            <v>467.9</v>
          </cell>
          <cell r="N112">
            <v>550.4</v>
          </cell>
          <cell r="O112">
            <v>553.6</v>
          </cell>
          <cell r="P112">
            <v>536.79999999999995</v>
          </cell>
          <cell r="Q112">
            <v>469.4</v>
          </cell>
          <cell r="R112">
            <v>449.8</v>
          </cell>
          <cell r="S112">
            <v>473.4</v>
          </cell>
          <cell r="T112">
            <v>462.5</v>
          </cell>
          <cell r="U112">
            <v>471.6</v>
          </cell>
          <cell r="V112">
            <v>190.8</v>
          </cell>
          <cell r="W112">
            <v>193.2</v>
          </cell>
          <cell r="X112">
            <v>329.4</v>
          </cell>
          <cell r="Y112">
            <v>362.8</v>
          </cell>
          <cell r="Z112">
            <v>442.1</v>
          </cell>
          <cell r="AA112">
            <v>451.3</v>
          </cell>
          <cell r="AB112">
            <v>493.4</v>
          </cell>
          <cell r="AC112">
            <v>586.20000000000005</v>
          </cell>
          <cell r="AD112">
            <v>656.4</v>
          </cell>
          <cell r="AE112">
            <v>712.5</v>
          </cell>
          <cell r="AF112">
            <v>732.2</v>
          </cell>
          <cell r="AG112">
            <v>825.8</v>
          </cell>
          <cell r="AH112">
            <v>705.5</v>
          </cell>
          <cell r="AI112">
            <v>852.2</v>
          </cell>
          <cell r="AJ112">
            <v>875.6</v>
          </cell>
          <cell r="AK112">
            <v>947.1</v>
          </cell>
          <cell r="AL112">
            <v>905.9</v>
          </cell>
          <cell r="AM112">
            <v>885.2</v>
          </cell>
          <cell r="AN112">
            <v>902.5</v>
          </cell>
          <cell r="AO112">
            <v>877.9</v>
          </cell>
          <cell r="AP112">
            <v>780.2</v>
          </cell>
          <cell r="AQ112">
            <v>956.8</v>
          </cell>
          <cell r="AR112">
            <v>969.9</v>
          </cell>
          <cell r="AS112">
            <v>1094.3</v>
          </cell>
          <cell r="AT112">
            <v>1135.5999999999999</v>
          </cell>
          <cell r="AU112">
            <v>1292.5</v>
          </cell>
          <cell r="AV112">
            <v>1342.5</v>
          </cell>
          <cell r="AW112">
            <v>1656.1</v>
          </cell>
          <cell r="AX112">
            <v>1710.7</v>
          </cell>
          <cell r="AY112">
            <v>1778.7</v>
          </cell>
          <cell r="AZ112">
            <v>1743.4</v>
          </cell>
          <cell r="BA112">
            <v>1731.4</v>
          </cell>
          <cell r="BB112">
            <v>1690.3</v>
          </cell>
          <cell r="BC112">
            <v>1822.4</v>
          </cell>
          <cell r="BD112">
            <v>1882.2</v>
          </cell>
          <cell r="BE112">
            <v>1967.1</v>
          </cell>
          <cell r="BF112">
            <v>2142.5</v>
          </cell>
          <cell r="BG112">
            <v>2145.1999999999998</v>
          </cell>
          <cell r="BH112">
            <v>2337.1999999999998</v>
          </cell>
          <cell r="BI112">
            <v>2686.1</v>
          </cell>
          <cell r="BJ112">
            <v>2695.9</v>
          </cell>
          <cell r="BK112">
            <v>1135.5999999999999</v>
          </cell>
          <cell r="BL112">
            <v>1710.7</v>
          </cell>
          <cell r="BR112">
            <v>1152.2</v>
          </cell>
          <cell r="BT112">
            <v>1656.1</v>
          </cell>
          <cell r="BZ112">
            <v>1152.2</v>
          </cell>
        </row>
        <row r="113">
          <cell r="A113" t="str">
            <v>Corporate(Unallocated)</v>
          </cell>
          <cell r="S113">
            <v>0</v>
          </cell>
          <cell r="T113">
            <v>0</v>
          </cell>
          <cell r="U113">
            <v>0</v>
          </cell>
          <cell r="V113">
            <v>365.7</v>
          </cell>
          <cell r="W113">
            <v>252.3</v>
          </cell>
          <cell r="X113">
            <v>0</v>
          </cell>
          <cell r="Y113">
            <v>0</v>
          </cell>
          <cell r="Z113">
            <v>152.6</v>
          </cell>
          <cell r="AA113">
            <v>135.9</v>
          </cell>
          <cell r="AB113">
            <v>283.2</v>
          </cell>
          <cell r="AC113">
            <v>199.7</v>
          </cell>
          <cell r="AD113">
            <v>17.5</v>
          </cell>
          <cell r="AE113">
            <v>60.5</v>
          </cell>
          <cell r="AF113">
            <v>307</v>
          </cell>
          <cell r="AG113">
            <v>339.5</v>
          </cell>
          <cell r="AH113">
            <v>215.5</v>
          </cell>
          <cell r="AI113">
            <v>-188</v>
          </cell>
          <cell r="AJ113">
            <v>547.5</v>
          </cell>
          <cell r="AK113">
            <v>393.8</v>
          </cell>
          <cell r="AL113">
            <v>-418.8</v>
          </cell>
          <cell r="AM113">
            <v>449.9</v>
          </cell>
          <cell r="AN113">
            <v>393</v>
          </cell>
          <cell r="AO113">
            <v>1279.0999999999999</v>
          </cell>
          <cell r="AP113">
            <v>1250.2</v>
          </cell>
          <cell r="AQ113">
            <v>2413.6999999999998</v>
          </cell>
          <cell r="AR113">
            <v>975.4</v>
          </cell>
          <cell r="AS113">
            <v>1006.3</v>
          </cell>
          <cell r="AT113">
            <v>982.3</v>
          </cell>
          <cell r="AU113">
            <v>1073.5999999999999</v>
          </cell>
          <cell r="AV113">
            <v>1222.7</v>
          </cell>
          <cell r="AW113">
            <v>1170.7</v>
          </cell>
          <cell r="AX113">
            <v>1437.4</v>
          </cell>
          <cell r="AY113">
            <v>1800.1</v>
          </cell>
          <cell r="AZ113">
            <v>1693.4</v>
          </cell>
          <cell r="BA113">
            <v>2734.2</v>
          </cell>
          <cell r="BB113">
            <v>1557.8</v>
          </cell>
          <cell r="BC113">
            <v>2191.6</v>
          </cell>
          <cell r="BD113">
            <v>11097.1</v>
          </cell>
          <cell r="BE113">
            <v>11530.2</v>
          </cell>
          <cell r="BF113">
            <v>8784.2000000000007</v>
          </cell>
          <cell r="BG113">
            <v>9362.7999999999993</v>
          </cell>
          <cell r="BH113">
            <v>4787.3999999999996</v>
          </cell>
          <cell r="BI113">
            <v>4203.3</v>
          </cell>
          <cell r="BJ113">
            <v>3105.4</v>
          </cell>
          <cell r="BK113">
            <v>982.3</v>
          </cell>
          <cell r="BL113">
            <v>1437.4</v>
          </cell>
          <cell r="BR113">
            <v>9866.2000000000007</v>
          </cell>
          <cell r="BT113">
            <v>1170.7</v>
          </cell>
          <cell r="BZ113">
            <v>9866.2000000000007</v>
          </cell>
        </row>
        <row r="114">
          <cell r="A114" t="str">
            <v>Total</v>
          </cell>
          <cell r="C114">
            <v>0</v>
          </cell>
          <cell r="D114">
            <v>0</v>
          </cell>
          <cell r="E114">
            <v>0</v>
          </cell>
          <cell r="F114">
            <v>0</v>
          </cell>
          <cell r="G114">
            <v>0</v>
          </cell>
          <cell r="H114">
            <v>0</v>
          </cell>
          <cell r="I114">
            <v>6326.6</v>
          </cell>
          <cell r="J114">
            <v>6525.6</v>
          </cell>
          <cell r="K114">
            <v>6611.5</v>
          </cell>
          <cell r="L114">
            <v>6640.2</v>
          </cell>
          <cell r="M114">
            <v>6439</v>
          </cell>
          <cell r="N114">
            <v>6711.0999999999995</v>
          </cell>
          <cell r="O114">
            <v>6363.2</v>
          </cell>
          <cell r="P114">
            <v>6189.1</v>
          </cell>
          <cell r="Q114">
            <v>6052.2999999999993</v>
          </cell>
          <cell r="R114">
            <v>6069.7999999999993</v>
          </cell>
          <cell r="S114">
            <v>5866.5</v>
          </cell>
          <cell r="T114">
            <v>5881.9</v>
          </cell>
          <cell r="U114">
            <v>5888.0999999999995</v>
          </cell>
          <cell r="V114">
            <v>5247.5</v>
          </cell>
          <cell r="W114">
            <v>5264.3</v>
          </cell>
          <cell r="X114">
            <v>5900.1</v>
          </cell>
          <cell r="Y114">
            <v>5602.1</v>
          </cell>
          <cell r="Z114">
            <v>5242.5</v>
          </cell>
          <cell r="AA114">
            <v>5347.7</v>
          </cell>
          <cell r="AB114">
            <v>5553.2999999999993</v>
          </cell>
          <cell r="AC114">
            <v>6267.2000000000007</v>
          </cell>
          <cell r="AD114">
            <v>5918.9</v>
          </cell>
          <cell r="AE114">
            <v>5792.3</v>
          </cell>
          <cell r="AF114">
            <v>5939.9000000000005</v>
          </cell>
          <cell r="AG114">
            <v>7674.4</v>
          </cell>
          <cell r="AH114">
            <v>7187.7000000000007</v>
          </cell>
          <cell r="AI114">
            <v>6118</v>
          </cell>
          <cell r="AJ114">
            <v>8402.0999999999985</v>
          </cell>
          <cell r="AK114">
            <v>7738.8</v>
          </cell>
          <cell r="AL114">
            <v>7448.3</v>
          </cell>
          <cell r="AM114">
            <v>7604</v>
          </cell>
          <cell r="AN114">
            <v>7678.8</v>
          </cell>
          <cell r="AO114">
            <v>7851.6</v>
          </cell>
          <cell r="AP114">
            <v>8019.2999999999993</v>
          </cell>
          <cell r="AQ114">
            <v>8821.2999999999993</v>
          </cell>
          <cell r="AR114">
            <v>12719.2</v>
          </cell>
          <cell r="AS114">
            <v>11447.6</v>
          </cell>
          <cell r="AT114">
            <v>10946</v>
          </cell>
          <cell r="AU114">
            <v>11919.5</v>
          </cell>
          <cell r="AV114">
            <v>13430.5</v>
          </cell>
          <cell r="AW114">
            <v>15080.8</v>
          </cell>
          <cell r="AX114">
            <v>14574.2</v>
          </cell>
          <cell r="AY114">
            <v>16126.400000000001</v>
          </cell>
          <cell r="AZ114">
            <v>17781.400000000001</v>
          </cell>
          <cell r="BA114">
            <v>20011.2</v>
          </cell>
          <cell r="BB114">
            <v>19628.7</v>
          </cell>
          <cell r="BC114">
            <v>21464.7</v>
          </cell>
          <cell r="BD114">
            <v>29311.3</v>
          </cell>
          <cell r="BE114">
            <v>33502.199999999997</v>
          </cell>
          <cell r="BF114">
            <v>33208.800000000003</v>
          </cell>
          <cell r="BG114">
            <v>31126.600000000002</v>
          </cell>
          <cell r="BH114">
            <v>38790.699999999997</v>
          </cell>
          <cell r="BI114">
            <v>33608</v>
          </cell>
          <cell r="BK114">
            <v>10946</v>
          </cell>
          <cell r="BL114">
            <v>14574.2</v>
          </cell>
          <cell r="BR114">
            <v>10946</v>
          </cell>
          <cell r="BT114">
            <v>15080.8</v>
          </cell>
          <cell r="BZ114">
            <v>10946.000000000002</v>
          </cell>
          <cell r="CA114">
            <v>0.54565137949936038</v>
          </cell>
        </row>
        <row r="115">
          <cell r="A115" t="str">
            <v>As per management Review</v>
          </cell>
          <cell r="S115">
            <v>4.9542420697722429E-3</v>
          </cell>
          <cell r="T115">
            <v>5.134224762682453E-2</v>
          </cell>
          <cell r="U115">
            <v>2.4702504977543178E-2</v>
          </cell>
          <cell r="V115">
            <v>0.13020932316129558</v>
          </cell>
          <cell r="W115">
            <v>1.9153310987803845E-2</v>
          </cell>
          <cell r="X115">
            <v>0.11659132853665713</v>
          </cell>
          <cell r="Y115">
            <v>4.6223254095981846E-2</v>
          </cell>
          <cell r="Z115">
            <v>0.10638427734375</v>
          </cell>
          <cell r="AA115">
            <v>3.8767854480393611E-2</v>
          </cell>
          <cell r="AB115">
            <v>9.3136800469701173E-2</v>
          </cell>
          <cell r="AC115">
            <v>5.0319624370651128E-2</v>
          </cell>
          <cell r="AD115">
            <v>0.13710201429499674</v>
          </cell>
          <cell r="AE115">
            <v>3.1092484567027241E-2</v>
          </cell>
          <cell r="AF115">
            <v>0.14652259726357339</v>
          </cell>
          <cell r="AG115">
            <v>6.4737851662404089E-2</v>
          </cell>
          <cell r="AH115">
            <v>0.1657139363555773</v>
          </cell>
          <cell r="AI115">
            <v>5.8146308034949454E-2</v>
          </cell>
          <cell r="AJ115">
            <v>0.1663767155441416</v>
          </cell>
          <cell r="AK115">
            <v>5.865364798021435E-2</v>
          </cell>
          <cell r="AL115">
            <v>0.10462620589952454</v>
          </cell>
          <cell r="AM115">
            <v>8.4138682572911586E-2</v>
          </cell>
          <cell r="AN115">
            <v>0.20388383484954514</v>
          </cell>
          <cell r="AO115">
            <v>0.11026296111665004</v>
          </cell>
          <cell r="AP115">
            <v>0.18037782377031134</v>
          </cell>
          <cell r="AQ115">
            <v>0.15492224123818735</v>
          </cell>
          <cell r="AR115">
            <v>0.27342398022249692</v>
          </cell>
          <cell r="AS115">
            <v>0.186300410605723</v>
          </cell>
          <cell r="AT115">
            <v>0.11999714632232292</v>
          </cell>
          <cell r="AU115">
            <v>0.15695759571840262</v>
          </cell>
          <cell r="AV115">
            <v>0.14910938089217188</v>
          </cell>
        </row>
        <row r="116">
          <cell r="A116" t="str">
            <v>Jewellery</v>
          </cell>
          <cell r="BE116">
            <v>13710</v>
          </cell>
          <cell r="BF116">
            <v>16470</v>
          </cell>
          <cell r="BI116">
            <v>19570</v>
          </cell>
        </row>
        <row r="117">
          <cell r="A117" t="str">
            <v>Watches</v>
          </cell>
          <cell r="BE117">
            <v>6290</v>
          </cell>
          <cell r="BF117">
            <v>5820</v>
          </cell>
          <cell r="BI117">
            <v>7150</v>
          </cell>
        </row>
        <row r="118">
          <cell r="A118" t="str">
            <v>Others</v>
          </cell>
          <cell r="S118">
            <v>1141.2</v>
          </cell>
          <cell r="T118">
            <v>1329.3</v>
          </cell>
          <cell r="U118">
            <v>1667.1</v>
          </cell>
          <cell r="V118">
            <v>1212.5</v>
          </cell>
          <cell r="W118">
            <v>1661.2</v>
          </cell>
          <cell r="X118">
            <v>1726.8</v>
          </cell>
          <cell r="Y118">
            <v>2240.1</v>
          </cell>
          <cell r="Z118">
            <v>2284.9</v>
          </cell>
          <cell r="AA118">
            <v>2882.5</v>
          </cell>
          <cell r="AB118">
            <v>2969</v>
          </cell>
          <cell r="AC118">
            <v>3665.1</v>
          </cell>
          <cell r="AD118">
            <v>3403.1</v>
          </cell>
          <cell r="AE118">
            <v>4664.1000000000004</v>
          </cell>
          <cell r="AF118">
            <v>4388.3999999999996</v>
          </cell>
          <cell r="AG118">
            <v>5914.1</v>
          </cell>
          <cell r="AH118">
            <v>5300.9999999999982</v>
          </cell>
          <cell r="AI118">
            <v>6157.2</v>
          </cell>
          <cell r="AJ118">
            <v>7521.8</v>
          </cell>
          <cell r="AK118">
            <v>7886.9</v>
          </cell>
          <cell r="AL118">
            <v>6066.0999999999985</v>
          </cell>
          <cell r="AM118">
            <v>6355.5</v>
          </cell>
          <cell r="AN118">
            <v>8226.2000000000007</v>
          </cell>
          <cell r="AO118">
            <v>10545.2</v>
          </cell>
          <cell r="AP118">
            <v>9915</v>
          </cell>
          <cell r="AQ118">
            <v>9505.4</v>
          </cell>
          <cell r="AR118">
            <v>11273.6</v>
          </cell>
          <cell r="AS118">
            <v>15788.3</v>
          </cell>
          <cell r="AT118">
            <v>13705.000000000004</v>
          </cell>
          <cell r="AU118">
            <v>16337.4</v>
          </cell>
          <cell r="AV118">
            <v>16312.3</v>
          </cell>
          <cell r="BE118">
            <v>13500</v>
          </cell>
          <cell r="BF118">
            <v>10930</v>
          </cell>
          <cell r="BI118">
            <v>6890</v>
          </cell>
        </row>
        <row r="119">
          <cell r="A119" t="str">
            <v>EBIT</v>
          </cell>
          <cell r="S119">
            <v>21.3</v>
          </cell>
          <cell r="T119">
            <v>36.6</v>
          </cell>
          <cell r="U119">
            <v>107.7</v>
          </cell>
          <cell r="V119">
            <v>89.5</v>
          </cell>
          <cell r="W119">
            <v>92.4</v>
          </cell>
          <cell r="X119">
            <v>98.1</v>
          </cell>
          <cell r="Y119">
            <v>89.7</v>
          </cell>
          <cell r="Z119">
            <v>183.4</v>
          </cell>
          <cell r="AA119">
            <v>55.784000000000006</v>
          </cell>
          <cell r="AB119">
            <v>219.4</v>
          </cell>
          <cell r="AC119">
            <v>401.6</v>
          </cell>
          <cell r="AD119">
            <v>180</v>
          </cell>
          <cell r="AE119">
            <v>246.5</v>
          </cell>
          <cell r="AF119">
            <v>338</v>
          </cell>
          <cell r="AG119">
            <v>231.5</v>
          </cell>
          <cell r="AH119">
            <v>165.50099999999998</v>
          </cell>
          <cell r="AI119">
            <v>355.2</v>
          </cell>
          <cell r="AJ119">
            <v>676.2</v>
          </cell>
          <cell r="AK119">
            <v>550.92999999999995</v>
          </cell>
          <cell r="AL119">
            <v>351.87000000000012</v>
          </cell>
          <cell r="AM119">
            <v>214.29999999999995</v>
          </cell>
          <cell r="AN119">
            <v>558.30000000000007</v>
          </cell>
          <cell r="AO119">
            <v>764.8</v>
          </cell>
          <cell r="AP119">
            <v>923.38000000000022</v>
          </cell>
          <cell r="AQ119">
            <v>682.6</v>
          </cell>
          <cell r="AR119">
            <v>1026.4000000000001</v>
          </cell>
          <cell r="AS119">
            <v>1420.7</v>
          </cell>
          <cell r="AT119">
            <v>1161.3</v>
          </cell>
          <cell r="AU119">
            <v>1450</v>
          </cell>
          <cell r="AV119">
            <v>1499</v>
          </cell>
        </row>
        <row r="120">
          <cell r="A120" t="str">
            <v>Adjusted Segmental Performance</v>
          </cell>
          <cell r="S120">
            <v>1.8664563617245004E-2</v>
          </cell>
          <cell r="T120">
            <v>2.7533288196795309E-2</v>
          </cell>
          <cell r="U120">
            <v>6.4603203167176534E-2</v>
          </cell>
          <cell r="V120">
            <v>7.3814432989690718E-2</v>
          </cell>
          <cell r="W120">
            <v>5.5622441608475799E-2</v>
          </cell>
          <cell r="X120">
            <v>5.6810284920083387E-2</v>
          </cell>
          <cell r="Y120">
            <v>4.0042855229677252E-2</v>
          </cell>
          <cell r="Z120">
            <v>8.026609479627117E-2</v>
          </cell>
          <cell r="AA120">
            <v>1.9352645273200349E-2</v>
          </cell>
          <cell r="AB120">
            <v>7.3896934994947802E-2</v>
          </cell>
          <cell r="AC120">
            <v>0.10957409074786501</v>
          </cell>
          <cell r="AD120">
            <v>5.2892950545091244E-2</v>
          </cell>
          <cell r="AE120">
            <v>5.2850496344417998E-2</v>
          </cell>
          <cell r="AF120">
            <v>7.7021237808768572E-2</v>
          </cell>
          <cell r="AG120">
            <v>3.9143741228589303E-2</v>
          </cell>
          <cell r="AH120">
            <v>3.1220713073005099E-2</v>
          </cell>
          <cell r="AI120">
            <v>5.7688559734944453E-2</v>
          </cell>
          <cell r="AJ120">
            <v>8.9898694461432102E-2</v>
          </cell>
          <cell r="AK120">
            <v>6.9853808213620056E-2</v>
          </cell>
          <cell r="AL120">
            <v>5.8005967590379355E-2</v>
          </cell>
          <cell r="AM120">
            <v>3.3718826213515844E-2</v>
          </cell>
          <cell r="AN120">
            <v>6.7868517663076514E-2</v>
          </cell>
          <cell r="AO120">
            <v>7.2525888555930645E-2</v>
          </cell>
          <cell r="AP120">
            <v>9.3129601613716612E-2</v>
          </cell>
          <cell r="AQ120">
            <v>7.1811812233046488E-2</v>
          </cell>
          <cell r="AR120">
            <v>9.1044564291796776E-2</v>
          </cell>
          <cell r="AS120">
            <v>8.998435550375912E-2</v>
          </cell>
          <cell r="AT120">
            <v>8.4735497993433023E-2</v>
          </cell>
          <cell r="AU120">
            <v>8.8753412415684255E-2</v>
          </cell>
          <cell r="AV120">
            <v>9.1893846974369045E-2</v>
          </cell>
          <cell r="BB120">
            <v>0.12018487779749298</v>
          </cell>
          <cell r="BF120">
            <v>0.11586506713625358</v>
          </cell>
        </row>
        <row r="121">
          <cell r="A121" t="str">
            <v>Sales</v>
          </cell>
          <cell r="S121">
            <v>2.0615563298490128E-2</v>
          </cell>
          <cell r="T121">
            <v>2.4390243902439025E-2</v>
          </cell>
          <cell r="U121">
            <v>9.8167897183483746E-2</v>
          </cell>
          <cell r="V121">
            <v>8.881611590751215E-2</v>
          </cell>
          <cell r="W121">
            <v>7.2841939298383923E-2</v>
          </cell>
          <cell r="X121">
            <v>5.3548034934497814E-2</v>
          </cell>
          <cell r="Y121">
            <v>6.1904761904761907E-2</v>
          </cell>
          <cell r="Z121">
            <v>0.13377097009482131</v>
          </cell>
          <cell r="AA121">
            <v>3.9647476901208248E-2</v>
          </cell>
          <cell r="AB121">
            <v>0.1424120472543165</v>
          </cell>
          <cell r="AC121">
            <v>0.20638265070147491</v>
          </cell>
          <cell r="AD121">
            <v>9.6815834767641995E-2</v>
          </cell>
          <cell r="AE121">
            <v>0.16566973586934605</v>
          </cell>
          <cell r="AF121">
            <v>0.1768337344354923</v>
          </cell>
          <cell r="AG121">
            <v>6.846884150128657E-2</v>
          </cell>
          <cell r="AH121">
            <v>5.525171930293115E-2</v>
          </cell>
          <cell r="AI121">
            <v>0.14010176310495798</v>
          </cell>
          <cell r="AJ121">
            <v>0.20138785478154692</v>
          </cell>
          <cell r="AK121">
            <v>0.21894448197750663</v>
          </cell>
          <cell r="AL121">
            <v>0.10458936480099876</v>
          </cell>
          <cell r="AM121">
            <v>7.7036451218635393E-2</v>
          </cell>
          <cell r="AN121">
            <v>0.15836950046804529</v>
          </cell>
          <cell r="AO121">
            <v>0.30776659959758551</v>
          </cell>
          <cell r="AP121">
            <v>0.24835395373856919</v>
          </cell>
          <cell r="AQ121">
            <v>0.24705030763662686</v>
          </cell>
          <cell r="AR121">
            <v>0.47102014593180674</v>
          </cell>
          <cell r="AS121">
            <v>-0.76628910463861921</v>
          </cell>
          <cell r="AT121">
            <v>-0.4038180680158564</v>
          </cell>
          <cell r="AU121">
            <v>-3.9434321457710091</v>
          </cell>
          <cell r="AV121">
            <v>0.23923521338057391</v>
          </cell>
        </row>
        <row r="122">
          <cell r="A122" t="str">
            <v>Watches</v>
          </cell>
          <cell r="AI122">
            <v>48.380633905264553</v>
          </cell>
          <cell r="AJ122">
            <v>128.77456652663531</v>
          </cell>
          <cell r="AK122">
            <v>307.1006698503075</v>
          </cell>
          <cell r="AL122">
            <v>267.85254517374256</v>
          </cell>
          <cell r="AM122">
            <v>-239.69733521428608</v>
          </cell>
          <cell r="AN122">
            <v>-220.30176798355589</v>
          </cell>
          <cell r="AO122">
            <v>26.720803423105899</v>
          </cell>
          <cell r="AP122">
            <v>351.23634023337257</v>
          </cell>
          <cell r="AQ122">
            <v>380.92986019530645</v>
          </cell>
          <cell r="AR122">
            <v>231.76046628720263</v>
          </cell>
          <cell r="AS122">
            <v>174.58466947828475</v>
          </cell>
          <cell r="AT122">
            <v>-83.941036202835889</v>
          </cell>
          <cell r="AU122">
            <v>169.41600182637768</v>
          </cell>
          <cell r="AV122">
            <v>8.4928268257226929</v>
          </cell>
          <cell r="BB122">
            <v>4176.2</v>
          </cell>
          <cell r="BE122">
            <v>4512.8999999999996</v>
          </cell>
          <cell r="BF122">
            <v>5020.6000000000004</v>
          </cell>
        </row>
        <row r="123">
          <cell r="A123" t="str">
            <v>Jewellery</v>
          </cell>
          <cell r="BB123">
            <v>20965.2</v>
          </cell>
          <cell r="BE123">
            <v>21341.1</v>
          </cell>
          <cell r="BF123">
            <v>21806.400000000001</v>
          </cell>
        </row>
        <row r="124">
          <cell r="A124" t="str">
            <v>Others</v>
          </cell>
          <cell r="S124">
            <v>0</v>
          </cell>
          <cell r="T124">
            <v>0</v>
          </cell>
          <cell r="U124">
            <v>0</v>
          </cell>
          <cell r="V124">
            <v>114.8</v>
          </cell>
          <cell r="W124">
            <v>83.9</v>
          </cell>
          <cell r="X124">
            <v>0</v>
          </cell>
          <cell r="Y124">
            <v>0</v>
          </cell>
          <cell r="Z124">
            <v>108.9</v>
          </cell>
          <cell r="AA124">
            <v>135.6</v>
          </cell>
          <cell r="AB124">
            <v>169.5</v>
          </cell>
          <cell r="AC124">
            <v>140.9</v>
          </cell>
          <cell r="AD124">
            <v>181.2</v>
          </cell>
          <cell r="AE124">
            <v>226.5</v>
          </cell>
          <cell r="AF124">
            <v>176.29999999999998</v>
          </cell>
          <cell r="AG124">
            <v>256.59999999999997</v>
          </cell>
          <cell r="AH124">
            <v>258.20000000000016</v>
          </cell>
          <cell r="AI124">
            <v>236.8</v>
          </cell>
          <cell r="AJ124">
            <v>341.40000000000003</v>
          </cell>
          <cell r="AK124">
            <v>432.2</v>
          </cell>
          <cell r="AL124">
            <v>359.09999999999991</v>
          </cell>
          <cell r="AM124">
            <v>396.79999999999995</v>
          </cell>
          <cell r="AN124">
            <v>318.3</v>
          </cell>
          <cell r="AO124">
            <v>411.8</v>
          </cell>
          <cell r="AP124">
            <v>426.20000000000005</v>
          </cell>
          <cell r="AQ124">
            <v>562.9</v>
          </cell>
          <cell r="AR124">
            <v>573.29999999999995</v>
          </cell>
          <cell r="AS124">
            <v>661.2</v>
          </cell>
          <cell r="AT124">
            <v>1035.3999999999996</v>
          </cell>
          <cell r="AU124">
            <v>968.2</v>
          </cell>
          <cell r="AV124">
            <v>678.40000000000009</v>
          </cell>
          <cell r="BB124">
            <v>1287.5</v>
          </cell>
          <cell r="BE124">
            <v>1164.2</v>
          </cell>
          <cell r="BF124">
            <v>1461.6</v>
          </cell>
        </row>
        <row r="125">
          <cell r="A125" t="str">
            <v>Corporate</v>
          </cell>
          <cell r="S125">
            <v>0</v>
          </cell>
          <cell r="T125">
            <v>0</v>
          </cell>
          <cell r="U125">
            <v>0</v>
          </cell>
          <cell r="V125">
            <v>-12.9</v>
          </cell>
          <cell r="W125">
            <v>-28</v>
          </cell>
          <cell r="X125">
            <v>0</v>
          </cell>
          <cell r="Y125">
            <v>0</v>
          </cell>
          <cell r="Z125">
            <v>-27.3</v>
          </cell>
          <cell r="AA125">
            <v>-30.632999999999999</v>
          </cell>
          <cell r="AB125">
            <v>-13.2</v>
          </cell>
          <cell r="AC125">
            <v>-32</v>
          </cell>
          <cell r="AD125">
            <v>-36.6</v>
          </cell>
          <cell r="AE125">
            <v>-27.3</v>
          </cell>
          <cell r="AF125">
            <v>-31.6</v>
          </cell>
          <cell r="AG125">
            <v>-3.3</v>
          </cell>
          <cell r="AH125">
            <v>-81.2</v>
          </cell>
          <cell r="AI125">
            <v>-19.899999999999999</v>
          </cell>
          <cell r="AJ125">
            <v>-51.3</v>
          </cell>
          <cell r="AK125">
            <v>-69</v>
          </cell>
          <cell r="AL125">
            <v>-100.9</v>
          </cell>
          <cell r="AM125">
            <v>-88.6</v>
          </cell>
          <cell r="AN125">
            <v>-110.7</v>
          </cell>
          <cell r="AO125">
            <v>-60.5</v>
          </cell>
          <cell r="AP125">
            <v>-129.09999999999997</v>
          </cell>
          <cell r="AQ125">
            <v>16.7</v>
          </cell>
          <cell r="AR125">
            <v>-46.7</v>
          </cell>
          <cell r="AS125">
            <v>-51.8</v>
          </cell>
          <cell r="AT125">
            <v>-98.799999999999969</v>
          </cell>
          <cell r="AU125">
            <v>-35.6</v>
          </cell>
          <cell r="AV125">
            <v>-13.9</v>
          </cell>
          <cell r="BB125">
            <v>-1.4</v>
          </cell>
          <cell r="BE125">
            <v>0.2</v>
          </cell>
          <cell r="BF125">
            <v>0.2</v>
          </cell>
        </row>
        <row r="127">
          <cell r="A127" t="str">
            <v>EBIT</v>
          </cell>
          <cell r="S127">
            <v>2096.6</v>
          </cell>
          <cell r="T127">
            <v>2890</v>
          </cell>
          <cell r="U127">
            <v>3058.7</v>
          </cell>
          <cell r="V127">
            <v>3320.7000000000003</v>
          </cell>
          <cell r="W127">
            <v>3006.0000000000005</v>
          </cell>
          <cell r="X127">
            <v>3660.7</v>
          </cell>
          <cell r="Y127">
            <v>3818.3999999999996</v>
          </cell>
          <cell r="Z127">
            <v>4346.2999999999993</v>
          </cell>
          <cell r="AA127">
            <v>4504.9000000000005</v>
          </cell>
          <cell r="AB127">
            <v>5387.1</v>
          </cell>
          <cell r="AC127">
            <v>5430.2999999999993</v>
          </cell>
          <cell r="AD127">
            <v>6062.2</v>
          </cell>
          <cell r="AE127">
            <v>6578.9000000000005</v>
          </cell>
          <cell r="AF127">
            <v>7118.0999999999995</v>
          </cell>
          <cell r="AG127">
            <v>8028.0000000000009</v>
          </cell>
          <cell r="AH127">
            <v>8230.0999999999985</v>
          </cell>
          <cell r="AI127">
            <v>8112.9000000000005</v>
          </cell>
          <cell r="AJ127">
            <v>10897.699999999999</v>
          </cell>
          <cell r="AK127">
            <v>10250.200000000001</v>
          </cell>
          <cell r="AL127">
            <v>8825.5999999999985</v>
          </cell>
          <cell r="AM127">
            <v>8838</v>
          </cell>
          <cell r="AN127">
            <v>11499.7</v>
          </cell>
          <cell r="AO127">
            <v>13366.4</v>
          </cell>
          <cell r="AP127">
            <v>13158.7</v>
          </cell>
          <cell r="AQ127">
            <v>12608.499999999998</v>
          </cell>
          <cell r="AR127">
            <v>15441.2</v>
          </cell>
          <cell r="AS127">
            <v>19700.7</v>
          </cell>
          <cell r="AT127">
            <v>18019.300000000003</v>
          </cell>
          <cell r="AU127">
            <v>20436.2</v>
          </cell>
          <cell r="AV127">
            <v>21164.800000000003</v>
          </cell>
        </row>
        <row r="128">
          <cell r="A128" t="str">
            <v>Watches</v>
          </cell>
          <cell r="S128">
            <v>42.900000000000006</v>
          </cell>
          <cell r="T128">
            <v>237.79999999999998</v>
          </cell>
          <cell r="U128">
            <v>214.4</v>
          </cell>
          <cell r="V128">
            <v>556.20000000000005</v>
          </cell>
          <cell r="W128">
            <v>132.4</v>
          </cell>
          <cell r="X128">
            <v>534</v>
          </cell>
          <cell r="Y128">
            <v>264.89999999999998</v>
          </cell>
          <cell r="Z128">
            <v>504.7</v>
          </cell>
          <cell r="AA128">
            <v>155.15899999999996</v>
          </cell>
          <cell r="AB128">
            <v>507.59999999999997</v>
          </cell>
          <cell r="AC128">
            <v>547.5</v>
          </cell>
          <cell r="AD128">
            <v>607.6</v>
          </cell>
          <cell r="AE128">
            <v>329</v>
          </cell>
          <cell r="AF128">
            <v>744.4</v>
          </cell>
          <cell r="AG128">
            <v>430.7</v>
          </cell>
          <cell r="AH128">
            <v>626.40099999999995</v>
          </cell>
          <cell r="AI128">
            <v>505</v>
          </cell>
          <cell r="AJ128">
            <v>1227.4000000000001</v>
          </cell>
          <cell r="AK128">
            <v>709.59999999999991</v>
          </cell>
          <cell r="AL128">
            <v>627.29999999999995</v>
          </cell>
          <cell r="AM128">
            <v>419.09999999999991</v>
          </cell>
          <cell r="AN128">
            <v>1030.3</v>
          </cell>
          <cell r="AO128">
            <v>1058.1999999999998</v>
          </cell>
          <cell r="AP128">
            <v>1203.9000000000003</v>
          </cell>
          <cell r="AQ128">
            <v>1115.7</v>
          </cell>
          <cell r="AR128">
            <v>1753.9</v>
          </cell>
          <cell r="AS128">
            <v>1954.2</v>
          </cell>
          <cell r="AT128">
            <v>1398.9</v>
          </cell>
          <cell r="AU128">
            <v>1871.9</v>
          </cell>
          <cell r="AV128">
            <v>2157.2999999999997</v>
          </cell>
          <cell r="BB128">
            <v>433.7</v>
          </cell>
          <cell r="BE128">
            <v>471.1</v>
          </cell>
          <cell r="BF128">
            <v>605.20000000000005</v>
          </cell>
        </row>
        <row r="129">
          <cell r="A129" t="str">
            <v>Jewellery</v>
          </cell>
          <cell r="S129">
            <v>2.046169989506821E-2</v>
          </cell>
          <cell r="T129">
            <v>8.2283737024221454E-2</v>
          </cell>
          <cell r="U129">
            <v>7.0095138457514639E-2</v>
          </cell>
          <cell r="V129">
            <v>0.16749480531213298</v>
          </cell>
          <cell r="W129">
            <v>4.4045242847638055E-2</v>
          </cell>
          <cell r="X129">
            <v>0.14587373999508291</v>
          </cell>
          <cell r="Y129">
            <v>6.9374607165304844E-2</v>
          </cell>
          <cell r="Z129">
            <v>0.11612175873731681</v>
          </cell>
          <cell r="AA129">
            <v>3.4442273968345566E-2</v>
          </cell>
          <cell r="AB129">
            <v>9.422509327838724E-2</v>
          </cell>
          <cell r="AC129">
            <v>0.10082315894149496</v>
          </cell>
          <cell r="AD129">
            <v>0.10022764013064565</v>
          </cell>
          <cell r="AE129">
            <v>5.0008360060192429E-2</v>
          </cell>
          <cell r="AF129">
            <v>0.10457846897346203</v>
          </cell>
          <cell r="AG129">
            <v>5.364972595914299E-2</v>
          </cell>
          <cell r="AH129">
            <v>7.6110982855615378E-2</v>
          </cell>
          <cell r="AI129">
            <v>6.2246545624869032E-2</v>
          </cell>
          <cell r="AJ129">
            <v>0.11262927039650571</v>
          </cell>
          <cell r="AK129">
            <v>6.9227917504048692E-2</v>
          </cell>
          <cell r="AL129">
            <v>7.1077320522117488E-2</v>
          </cell>
          <cell r="AM129">
            <v>4.7420230821452809E-2</v>
          </cell>
          <cell r="AN129">
            <v>8.9593641573258428E-2</v>
          </cell>
          <cell r="AO129">
            <v>7.9168661718937022E-2</v>
          </cell>
          <cell r="AP129">
            <v>9.1490800762993318E-2</v>
          </cell>
          <cell r="AQ129">
            <v>8.848792481262642E-2</v>
          </cell>
          <cell r="AR129">
            <v>0.11358573167888505</v>
          </cell>
          <cell r="AS129">
            <v>9.919444486744125E-2</v>
          </cell>
          <cell r="AT129">
            <v>7.7633426381712931E-2</v>
          </cell>
          <cell r="AU129">
            <v>9.1597263679157576E-2</v>
          </cell>
          <cell r="AV129">
            <v>0.10192867402479586</v>
          </cell>
          <cell r="BB129">
            <v>2519.6999999999998</v>
          </cell>
          <cell r="BE129">
            <v>2243.4</v>
          </cell>
          <cell r="BF129">
            <v>2526.6</v>
          </cell>
        </row>
        <row r="130">
          <cell r="A130" t="str">
            <v>Others</v>
          </cell>
          <cell r="S130">
            <v>7.3127077473791879E-3</v>
          </cell>
          <cell r="T130">
            <v>4.0429113041704212E-2</v>
          </cell>
          <cell r="U130">
            <v>3.6412425060715688E-2</v>
          </cell>
          <cell r="V130">
            <v>0.10599333015721774</v>
          </cell>
          <cell r="W130">
            <v>2.515054233231389E-2</v>
          </cell>
          <cell r="X130">
            <v>9.0506940560329485E-2</v>
          </cell>
          <cell r="Y130">
            <v>4.7285839238856847E-2</v>
          </cell>
          <cell r="Z130">
            <v>9.6270863137815924E-2</v>
          </cell>
          <cell r="AA130">
            <v>2.901415561830319E-2</v>
          </cell>
          <cell r="AB130">
            <v>9.1405110474852794E-2</v>
          </cell>
          <cell r="AC130">
            <v>8.7359586418177163E-2</v>
          </cell>
          <cell r="AD130">
            <v>0.10265420939701635</v>
          </cell>
          <cell r="AE130">
            <v>5.6799544222502288E-2</v>
          </cell>
          <cell r="AF130">
            <v>0.12532197511742621</v>
          </cell>
          <cell r="AG130">
            <v>5.612165120400292E-2</v>
          </cell>
          <cell r="AH130">
            <v>8.7149018462094954E-2</v>
          </cell>
          <cell r="AI130">
            <v>8.2543314808761037E-2</v>
          </cell>
          <cell r="AJ130">
            <v>0.14608252698730084</v>
          </cell>
          <cell r="AK130">
            <v>9.1693802656742637E-2</v>
          </cell>
          <cell r="AL130">
            <v>8.4220560396332037E-2</v>
          </cell>
          <cell r="AM130">
            <v>5.5115728563913717E-2</v>
          </cell>
          <cell r="AN130">
            <v>0.13417461061624211</v>
          </cell>
          <cell r="AO130">
            <v>0.1347750776911712</v>
          </cell>
          <cell r="AP130">
            <v>0.15012532265908501</v>
          </cell>
          <cell r="AQ130">
            <v>0.12647795676374232</v>
          </cell>
          <cell r="AR130">
            <v>0.17404981641361517</v>
          </cell>
          <cell r="AS130">
            <v>0.17070827072923586</v>
          </cell>
          <cell r="AT130">
            <v>0.12780010962908825</v>
          </cell>
          <cell r="AU130">
            <v>0.15771602857913186</v>
          </cell>
          <cell r="AV130">
            <v>0.16126572626763244</v>
          </cell>
          <cell r="BB130">
            <v>11.1</v>
          </cell>
          <cell r="BE130">
            <v>-17.8</v>
          </cell>
          <cell r="BF130">
            <v>30.9</v>
          </cell>
        </row>
        <row r="131">
          <cell r="A131" t="str">
            <v>Un allocable (Income) / Expense</v>
          </cell>
          <cell r="BB131">
            <v>153.80000000000001</v>
          </cell>
          <cell r="BE131">
            <v>140.5</v>
          </cell>
          <cell r="BF131">
            <v>146.19999999999999</v>
          </cell>
        </row>
        <row r="132">
          <cell r="A132" t="str">
            <v>Report data</v>
          </cell>
        </row>
        <row r="133">
          <cell r="A133" t="str">
            <v>Margins</v>
          </cell>
          <cell r="Y133">
            <v>39873</v>
          </cell>
          <cell r="Z133">
            <v>39538</v>
          </cell>
          <cell r="AA133" t="str">
            <v>% change</v>
          </cell>
          <cell r="AB133" t="str">
            <v>F2009</v>
          </cell>
          <cell r="AC133" t="str">
            <v>F2008</v>
          </cell>
          <cell r="AD133" t="str">
            <v>% change</v>
          </cell>
        </row>
        <row r="134">
          <cell r="A134" t="str">
            <v>Watches</v>
          </cell>
          <cell r="BB134">
            <v>0.10385039030697764</v>
          </cell>
          <cell r="BC134" t="e">
            <v>#DIV/0!</v>
          </cell>
          <cell r="BD134" t="e">
            <v>#DIV/0!</v>
          </cell>
          <cell r="BE134">
            <v>0.104389638591593</v>
          </cell>
          <cell r="BF134">
            <v>0.12054336135123292</v>
          </cell>
        </row>
        <row r="135">
          <cell r="A135" t="str">
            <v>Jewellery</v>
          </cell>
          <cell r="Y135">
            <v>2400.3999999999996</v>
          </cell>
          <cell r="Z135">
            <v>2670.8999999999996</v>
          </cell>
          <cell r="AA135">
            <v>-0.10127672320191694</v>
          </cell>
          <cell r="AB135" t="e">
            <v>#REF!</v>
          </cell>
          <cell r="AC135" t="e">
            <v>#REF!</v>
          </cell>
          <cell r="AD135" t="e">
            <v>#REF!</v>
          </cell>
          <cell r="AE135" t="e">
            <v>#REF!</v>
          </cell>
          <cell r="BB135">
            <v>0.12018487779749297</v>
          </cell>
          <cell r="BC135" t="e">
            <v>#DIV/0!</v>
          </cell>
          <cell r="BD135" t="e">
            <v>#DIV/0!</v>
          </cell>
          <cell r="BE135">
            <v>0.10512110434794833</v>
          </cell>
          <cell r="BF135">
            <v>0.11586506713625357</v>
          </cell>
        </row>
        <row r="136">
          <cell r="A136" t="str">
            <v>Others</v>
          </cell>
          <cell r="Y136">
            <v>376.32999999999981</v>
          </cell>
          <cell r="Z136">
            <v>542.1</v>
          </cell>
          <cell r="AA136">
            <v>-0.30579228924552704</v>
          </cell>
          <cell r="AB136" t="e">
            <v>#REF!</v>
          </cell>
          <cell r="AC136" t="e">
            <v>#REF!</v>
          </cell>
          <cell r="AD136" t="e">
            <v>#REF!</v>
          </cell>
          <cell r="BB136">
            <v>8.62135922330097E-3</v>
          </cell>
          <cell r="BC136" t="e">
            <v>#DIV/0!</v>
          </cell>
          <cell r="BD136" t="e">
            <v>#DIV/0!</v>
          </cell>
          <cell r="BE136">
            <v>-1.5289469163373991E-2</v>
          </cell>
          <cell r="BF136">
            <v>2.114121510673235E-2</v>
          </cell>
        </row>
        <row r="137">
          <cell r="A137" t="str">
            <v>EBIT Margin</v>
          </cell>
          <cell r="Y137">
            <v>0.1567780369938343</v>
          </cell>
          <cell r="Z137">
            <v>0.20296529259800072</v>
          </cell>
          <cell r="AB137" t="e">
            <v>#REF!</v>
          </cell>
          <cell r="AC137" t="e">
            <v>#REF!</v>
          </cell>
        </row>
        <row r="138">
          <cell r="A138" t="str">
            <v>Change</v>
          </cell>
          <cell r="Y138">
            <v>6066.0999999999985</v>
          </cell>
          <cell r="Z138">
            <v>5300.9999999999982</v>
          </cell>
          <cell r="AB138" t="e">
            <v>#REF!</v>
          </cell>
          <cell r="AC138" t="e">
            <v>#REF!</v>
          </cell>
        </row>
        <row r="139">
          <cell r="A139" t="str">
            <v>Watches</v>
          </cell>
          <cell r="BE139">
            <v>1043.8963859159301</v>
          </cell>
          <cell r="BF139">
            <v>166.92971044255282</v>
          </cell>
        </row>
        <row r="140">
          <cell r="A140" t="str">
            <v>Jewellery</v>
          </cell>
          <cell r="Y140">
            <v>6066.0999999999985</v>
          </cell>
          <cell r="Z140">
            <v>5300.9999999999982</v>
          </cell>
          <cell r="AA140">
            <v>0.14433125825315996</v>
          </cell>
          <cell r="AB140" t="e">
            <v>#REF!</v>
          </cell>
          <cell r="AC140" t="e">
            <v>#REF!</v>
          </cell>
          <cell r="AD140" t="e">
            <v>#REF!</v>
          </cell>
          <cell r="BE140">
            <v>1051.2110434794834</v>
          </cell>
          <cell r="BF140">
            <v>-43.198106612394035</v>
          </cell>
        </row>
        <row r="141">
          <cell r="A141" t="str">
            <v>Others</v>
          </cell>
          <cell r="Y141">
            <v>351.87000000000012</v>
          </cell>
          <cell r="Z141">
            <v>165.50099999999998</v>
          </cell>
          <cell r="AA141">
            <v>1.1260898725687469</v>
          </cell>
          <cell r="AB141" t="e">
            <v>#REF!</v>
          </cell>
          <cell r="AC141" t="e">
            <v>#REF!</v>
          </cell>
          <cell r="AD141" t="e">
            <v>#REF!</v>
          </cell>
          <cell r="BE141">
            <v>-152.89469163373991</v>
          </cell>
          <cell r="BF141">
            <v>125.1985588343138</v>
          </cell>
        </row>
        <row r="142">
          <cell r="A142" t="str">
            <v>EBIT Margin</v>
          </cell>
          <cell r="Y142">
            <v>5.8005967590379355E-2</v>
          </cell>
          <cell r="Z142">
            <v>3.1220713073005099E-2</v>
          </cell>
          <cell r="AB142" t="e">
            <v>#REF!</v>
          </cell>
          <cell r="AC142" t="e">
            <v>#REF!</v>
          </cell>
          <cell r="BE142">
            <v>0</v>
          </cell>
          <cell r="BF142">
            <v>0</v>
          </cell>
        </row>
        <row r="143">
          <cell r="A143" t="str">
            <v>Margins</v>
          </cell>
          <cell r="Y143">
            <v>0.10458936480099876</v>
          </cell>
          <cell r="Z143">
            <v>5.525171930293115E-2</v>
          </cell>
          <cell r="AB143" t="e">
            <v>#REF!</v>
          </cell>
          <cell r="AC143" t="e">
            <v>#REF!</v>
          </cell>
        </row>
        <row r="144">
          <cell r="A144" t="str">
            <v>Watches</v>
          </cell>
          <cell r="I144">
            <v>0.14018003273322424</v>
          </cell>
          <cell r="J144">
            <v>0.1280622379165747</v>
          </cell>
          <cell r="L144">
            <v>8.4687529018478966E-2</v>
          </cell>
          <cell r="M144">
            <v>0.10238632699129313</v>
          </cell>
          <cell r="N144">
            <v>0.12103864240441628</v>
          </cell>
          <cell r="P144">
            <v>0.10122516061556851</v>
          </cell>
          <cell r="Q144">
            <v>6.6772908366533865E-2</v>
          </cell>
          <cell r="R144">
            <v>0.21916915557969049</v>
          </cell>
          <cell r="S144">
            <v>2.2608331588863306</v>
          </cell>
          <cell r="T144">
            <v>12.891651182161851</v>
          </cell>
          <cell r="U144">
            <v>7.6674331704512797</v>
          </cell>
          <cell r="V144">
            <v>24.059396006822514</v>
          </cell>
          <cell r="W144">
            <v>5.3929732730589253</v>
          </cell>
          <cell r="X144">
            <v>22.539945188479237</v>
          </cell>
          <cell r="Y144">
            <v>11.100551226002661</v>
          </cell>
          <cell r="Z144">
            <v>17.85403329065301</v>
          </cell>
          <cell r="AA144">
            <v>8.7441485068603697</v>
          </cell>
          <cell r="AB144">
            <v>13.403895757360134</v>
          </cell>
          <cell r="AC144">
            <v>10.952410269038971</v>
          </cell>
          <cell r="AD144">
            <v>18.733605068808266</v>
          </cell>
          <cell r="AE144">
            <v>6.5035834863472131</v>
          </cell>
          <cell r="AF144">
            <v>17.15359912273831</v>
          </cell>
          <cell r="AG144">
            <v>10.902923598772411</v>
          </cell>
          <cell r="AH144">
            <v>20.296529259800071</v>
          </cell>
          <cell r="AI144">
            <v>9.872592937343649</v>
          </cell>
          <cell r="AJ144">
            <v>19.855000823858955</v>
          </cell>
          <cell r="AK144">
            <v>11.789653565325464</v>
          </cell>
          <cell r="AL144">
            <v>15.67780369938343</v>
          </cell>
          <cell r="AM144">
            <v>14.067219638490675</v>
          </cell>
          <cell r="AN144">
            <v>19.717785598267461</v>
          </cell>
          <cell r="AO144">
            <v>14.688304142110068</v>
          </cell>
          <cell r="AP144">
            <v>14.538420585625556</v>
          </cell>
          <cell r="AQ144">
            <v>16.392410046453033</v>
          </cell>
          <cell r="AR144">
            <v>21.539660017249535</v>
          </cell>
          <cell r="AS144">
            <v>18.426608732902913</v>
          </cell>
          <cell r="AT144">
            <v>3.6168221477523166</v>
          </cell>
          <cell r="AU144">
            <v>15.244617774818478</v>
          </cell>
          <cell r="AV144">
            <v>16.103684538354656</v>
          </cell>
          <cell r="AW144">
            <v>12.539479522852446</v>
          </cell>
          <cell r="AX144">
            <v>12.90384940676123</v>
          </cell>
          <cell r="AY144">
            <v>13.975990462724223</v>
          </cell>
          <cell r="AZ144">
            <v>11.587782699930054</v>
          </cell>
          <cell r="BA144">
            <v>12.077066559629777</v>
          </cell>
          <cell r="BB144">
            <v>10.865267820992212</v>
          </cell>
          <cell r="BC144">
            <v>10.31246109797087</v>
          </cell>
          <cell r="BD144">
            <v>9.8253125925251101</v>
          </cell>
          <cell r="BE144">
            <v>10.438963859159301</v>
          </cell>
          <cell r="BF144">
            <v>12.001753826530612</v>
          </cell>
          <cell r="BR144">
            <v>9.7946045370938037</v>
          </cell>
          <cell r="BT144">
            <v>12.539479522852446</v>
          </cell>
        </row>
        <row r="145">
          <cell r="A145" t="str">
            <v>Jewellery</v>
          </cell>
          <cell r="I145">
            <v>5.1149694978883158E-2</v>
          </cell>
          <cell r="J145">
            <v>4.6482412060301501E-2</v>
          </cell>
          <cell r="L145">
            <v>5.0391937290033592E-2</v>
          </cell>
          <cell r="M145">
            <v>3.185016162768587E-2</v>
          </cell>
          <cell r="N145">
            <v>6.6381918490834663E-2</v>
          </cell>
          <cell r="O145">
            <v>5.7081698180520869E-3</v>
          </cell>
          <cell r="P145">
            <v>9.6777815201526882E-2</v>
          </cell>
          <cell r="Q145">
            <v>4.8640996602491507E-2</v>
          </cell>
          <cell r="R145">
            <v>2.9242016160061564E-2</v>
          </cell>
          <cell r="S145">
            <v>1.8664563617245005</v>
          </cell>
          <cell r="T145">
            <v>2.7533288196795307</v>
          </cell>
          <cell r="U145">
            <v>6.4603203167176533</v>
          </cell>
          <cell r="V145">
            <v>7.3814432989690717</v>
          </cell>
          <cell r="W145">
            <v>5.5622441608475803</v>
          </cell>
          <cell r="X145">
            <v>5.6810284920083385</v>
          </cell>
          <cell r="Y145">
            <v>4.0042855229677254</v>
          </cell>
          <cell r="Z145">
            <v>8.0266094796271172</v>
          </cell>
          <cell r="AA145">
            <v>1.9352645273200348</v>
          </cell>
          <cell r="AB145">
            <v>7.38969349949478</v>
          </cell>
          <cell r="AC145">
            <v>10.957409074786501</v>
          </cell>
          <cell r="AD145">
            <v>5.2892950545091244</v>
          </cell>
          <cell r="AE145">
            <v>5.2850496344417994</v>
          </cell>
          <cell r="AF145">
            <v>7.7021237808768568</v>
          </cell>
          <cell r="AG145">
            <v>3.9143741228589302</v>
          </cell>
          <cell r="AH145">
            <v>3.12207130730051</v>
          </cell>
          <cell r="AI145">
            <v>5.7688559734944453</v>
          </cell>
          <cell r="AJ145">
            <v>8.98986944614321</v>
          </cell>
          <cell r="AK145">
            <v>6.9853808213620052</v>
          </cell>
          <cell r="AL145">
            <v>5.8005967590379353</v>
          </cell>
          <cell r="AM145">
            <v>3.3718826213515842</v>
          </cell>
          <cell r="AN145">
            <v>6.7868517663076515</v>
          </cell>
          <cell r="AO145">
            <v>7.2525888555930642</v>
          </cell>
          <cell r="AP145">
            <v>9.3129601613716613</v>
          </cell>
          <cell r="AQ145">
            <v>7.181181223304649</v>
          </cell>
          <cell r="AR145">
            <v>9.1044564291796775</v>
          </cell>
          <cell r="AS145">
            <v>9.4549373263002661</v>
          </cell>
          <cell r="AT145">
            <v>10.205653491502487</v>
          </cell>
          <cell r="AU145">
            <v>10.086758018590137</v>
          </cell>
          <cell r="AV145">
            <v>9.7277981746970603</v>
          </cell>
          <cell r="AW145">
            <v>9.589751595018809</v>
          </cell>
          <cell r="AX145">
            <v>10.126856590374897</v>
          </cell>
          <cell r="AY145">
            <v>10.16879466976058</v>
          </cell>
          <cell r="AZ145">
            <v>12.471504063390046</v>
          </cell>
          <cell r="BA145">
            <v>9.8030406641115739</v>
          </cell>
          <cell r="BB145">
            <v>11.882309103416649</v>
          </cell>
          <cell r="BC145">
            <v>8.820806683600086</v>
          </cell>
          <cell r="BD145">
            <v>12.389514962951292</v>
          </cell>
          <cell r="BE145">
            <v>9.5195906571279671</v>
          </cell>
          <cell r="BF145">
            <v>10.631196896163313</v>
          </cell>
          <cell r="BR145">
            <v>7.938849501666005</v>
          </cell>
          <cell r="BT145">
            <v>9.589751595018809</v>
          </cell>
        </row>
        <row r="146">
          <cell r="A146" t="str">
            <v>Gross Margin</v>
          </cell>
          <cell r="B146">
            <v>0</v>
          </cell>
          <cell r="C146">
            <v>0</v>
          </cell>
          <cell r="D146">
            <v>0</v>
          </cell>
          <cell r="E146">
            <v>0</v>
          </cell>
          <cell r="F146">
            <v>0</v>
          </cell>
          <cell r="G146">
            <v>0</v>
          </cell>
          <cell r="H146">
            <v>0</v>
          </cell>
          <cell r="S146">
            <v>0.39558684039738401</v>
          </cell>
          <cell r="T146">
            <v>0.37512368527137463</v>
          </cell>
          <cell r="U146">
            <v>0.34960426644926801</v>
          </cell>
          <cell r="V146">
            <v>0.42589154235226329</v>
          </cell>
          <cell r="W146">
            <v>0.36340449320429052</v>
          </cell>
          <cell r="X146">
            <v>0.40193801783205757</v>
          </cell>
          <cell r="Y146">
            <v>0.33796486612403742</v>
          </cell>
          <cell r="Z146">
            <v>0.3460265683354608</v>
          </cell>
          <cell r="AA146">
            <v>0.33008321806761742</v>
          </cell>
          <cell r="AB146">
            <v>0.34055354993983156</v>
          </cell>
          <cell r="AC146">
            <v>0.34639225913746841</v>
          </cell>
          <cell r="AD146">
            <v>0.34575992758603352</v>
          </cell>
          <cell r="AE146">
            <v>0.28842380640941795</v>
          </cell>
          <cell r="AF146">
            <v>0.32658138881079551</v>
          </cell>
          <cell r="AG146">
            <v>0.26683198544530151</v>
          </cell>
          <cell r="AH146">
            <v>0.27218791032436895</v>
          </cell>
          <cell r="AI146">
            <v>0.27012153741748407</v>
          </cell>
          <cell r="AJ146">
            <v>0.28585339862015741</v>
          </cell>
          <cell r="AK146">
            <v>0.23601847602121029</v>
          </cell>
          <cell r="AL146">
            <v>0.30655815853990659</v>
          </cell>
          <cell r="AM146">
            <v>0.28440855343632504</v>
          </cell>
          <cell r="AN146">
            <v>0.2598099058249041</v>
          </cell>
          <cell r="AO146">
            <v>0.23916466706658668</v>
          </cell>
          <cell r="AP146">
            <v>0.26214517777337115</v>
          </cell>
          <cell r="AQ146">
            <v>0.26543106407094347</v>
          </cell>
          <cell r="AR146">
            <v>0.27423712702722064</v>
          </cell>
          <cell r="AS146">
            <v>0.24522278329470626</v>
          </cell>
          <cell r="AT146">
            <v>0.28993104379225398</v>
          </cell>
          <cell r="AU146">
            <v>0.26362961496585169</v>
          </cell>
          <cell r="AV146">
            <v>0.26967476649780092</v>
          </cell>
          <cell r="AW146">
            <v>0.25051842137617303</v>
          </cell>
          <cell r="AX146">
            <v>0.24782953584278866</v>
          </cell>
          <cell r="AY146">
            <v>0.26324666198172869</v>
          </cell>
          <cell r="AZ146">
            <v>0.28195766219386825</v>
          </cell>
          <cell r="BA146">
            <v>0.23098614885015575</v>
          </cell>
          <cell r="BB146">
            <v>0.26683350936002803</v>
          </cell>
          <cell r="BC146">
            <v>0.22089217967158681</v>
          </cell>
          <cell r="BD146">
            <v>0.31309119482002784</v>
          </cell>
          <cell r="BE146">
            <v>0.26505641366784127</v>
          </cell>
          <cell r="BF146">
            <v>0.26570425700404515</v>
          </cell>
          <cell r="BR146">
            <v>0.27221378340365771</v>
          </cell>
          <cell r="BT146">
            <v>0.25061055564661522</v>
          </cell>
        </row>
        <row r="147">
          <cell r="A147" t="str">
            <v>GP</v>
          </cell>
          <cell r="S147">
            <v>792.39999999999964</v>
          </cell>
          <cell r="T147">
            <v>1023.5999999999999</v>
          </cell>
          <cell r="U147">
            <v>1029.2</v>
          </cell>
          <cell r="V147">
            <v>1330.3999999999996</v>
          </cell>
          <cell r="W147">
            <v>1040.0999999999999</v>
          </cell>
          <cell r="X147">
            <v>1402</v>
          </cell>
          <cell r="Y147">
            <v>1233.2000000000003</v>
          </cell>
          <cell r="Z147">
            <v>1463.9000000000005</v>
          </cell>
          <cell r="AA147">
            <v>1455.6999999999998</v>
          </cell>
          <cell r="AB147">
            <v>1782.8999999999996</v>
          </cell>
          <cell r="AC147">
            <v>1832.9000000000005</v>
          </cell>
          <cell r="AD147">
            <v>2062.7000000000007</v>
          </cell>
          <cell r="AE147">
            <v>1896.3000000000002</v>
          </cell>
          <cell r="AF147">
            <v>2323.2999999999993</v>
          </cell>
          <cell r="AG147">
            <v>2141.3000000000002</v>
          </cell>
          <cell r="AH147">
            <v>2238.7999999999993</v>
          </cell>
          <cell r="AI147">
            <v>2189.1999999999998</v>
          </cell>
          <cell r="AJ147">
            <v>3111.6000000000004</v>
          </cell>
          <cell r="AK147">
            <v>2416.8999999999987</v>
          </cell>
          <cell r="AL147">
            <v>2700.8999999999905</v>
          </cell>
          <cell r="AM147">
            <v>2511.1000000000004</v>
          </cell>
          <cell r="AN147">
            <v>2979.5</v>
          </cell>
          <cell r="AO147">
            <v>3189.5</v>
          </cell>
          <cell r="AP147">
            <v>3437.2999999999956</v>
          </cell>
          <cell r="AQ147">
            <v>3325.4000000000015</v>
          </cell>
          <cell r="AR147">
            <v>4212.2000000000025</v>
          </cell>
          <cell r="AS147">
            <v>4793.0999999999985</v>
          </cell>
          <cell r="AT147">
            <v>5154.7999999999993</v>
          </cell>
          <cell r="AU147">
            <v>5326.9000000000015</v>
          </cell>
          <cell r="AV147">
            <v>5653.2999999999993</v>
          </cell>
          <cell r="AW147">
            <v>6112.9</v>
          </cell>
          <cell r="AX147">
            <v>5654.8999999999978</v>
          </cell>
          <cell r="AY147">
            <v>5806.2999999999993</v>
          </cell>
          <cell r="AZ147">
            <v>6417.3000000000029</v>
          </cell>
          <cell r="BA147">
            <v>6970.7000000000007</v>
          </cell>
          <cell r="BB147">
            <v>6972.9999999999964</v>
          </cell>
          <cell r="BC147">
            <v>6864.6000000000022</v>
          </cell>
          <cell r="BD147">
            <v>7291.8000000000029</v>
          </cell>
          <cell r="BE147">
            <v>7092.2999999999956</v>
          </cell>
          <cell r="BF147">
            <v>7448.7000000000007</v>
          </cell>
          <cell r="BR147">
            <v>4838.6000000000167</v>
          </cell>
          <cell r="BT147">
            <v>6115.9</v>
          </cell>
        </row>
        <row r="148">
          <cell r="A148" t="str">
            <v>Total Segment EBIT</v>
          </cell>
          <cell r="Y148">
            <v>627.29999999999995</v>
          </cell>
          <cell r="Z148">
            <v>626.40099999999995</v>
          </cell>
          <cell r="AA148">
            <v>1.4351828940246669E-3</v>
          </cell>
          <cell r="AB148" t="e">
            <v>#REF!</v>
          </cell>
          <cell r="AC148" t="e">
            <v>#REF!</v>
          </cell>
        </row>
        <row r="149">
          <cell r="A149" t="str">
            <v>Segment Details</v>
          </cell>
          <cell r="Y149">
            <v>7.1077320522117488E-2</v>
          </cell>
          <cell r="Z149">
            <v>7.6110982855615378E-2</v>
          </cell>
          <cell r="AB149" t="e">
            <v>#REF!</v>
          </cell>
          <cell r="AC149" t="e">
            <v>#REF!</v>
          </cell>
        </row>
        <row r="150">
          <cell r="A150" t="str">
            <v>Watches</v>
          </cell>
        </row>
        <row r="151">
          <cell r="A151" t="str">
            <v>Revenues</v>
          </cell>
          <cell r="S151">
            <v>955.4</v>
          </cell>
          <cell r="T151">
            <v>1560.7</v>
          </cell>
          <cell r="U151">
            <v>1391.6</v>
          </cell>
          <cell r="V151">
            <v>1993.4</v>
          </cell>
          <cell r="W151">
            <v>1260.9000000000001</v>
          </cell>
          <cell r="X151">
            <v>1933.9</v>
          </cell>
          <cell r="Y151">
            <v>1578.3</v>
          </cell>
          <cell r="Z151">
            <v>1952.5</v>
          </cell>
          <cell r="AA151">
            <v>1486.8</v>
          </cell>
          <cell r="AB151">
            <v>2248.6</v>
          </cell>
          <cell r="AC151">
            <v>1624.3</v>
          </cell>
          <cell r="AD151">
            <v>2477.9</v>
          </cell>
          <cell r="AE151">
            <v>1688.3</v>
          </cell>
          <cell r="AF151">
            <v>2553.4</v>
          </cell>
          <cell r="AG151">
            <v>1857.3</v>
          </cell>
          <cell r="AH151">
            <v>2670.8999999999996</v>
          </cell>
          <cell r="AI151">
            <v>1718.9</v>
          </cell>
          <cell r="AJ151">
            <v>3034.5</v>
          </cell>
          <cell r="AK151">
            <v>1931.1</v>
          </cell>
          <cell r="AL151">
            <v>2400.3999999999996</v>
          </cell>
          <cell r="AM151">
            <v>2085.6999999999998</v>
          </cell>
          <cell r="AN151">
            <v>2955.2</v>
          </cell>
          <cell r="AO151">
            <v>2409.4</v>
          </cell>
          <cell r="AP151">
            <v>2817.5</v>
          </cell>
          <cell r="AQ151">
            <v>2540.1999999999998</v>
          </cell>
          <cell r="AR151">
            <v>3594.3</v>
          </cell>
          <cell r="AS151">
            <v>3268.1</v>
          </cell>
          <cell r="AT151">
            <v>3312.3</v>
          </cell>
          <cell r="AU151">
            <v>3153.9</v>
          </cell>
          <cell r="AV151">
            <v>4174.2</v>
          </cell>
          <cell r="AW151">
            <v>3831.1</v>
          </cell>
          <cell r="AX151">
            <v>4138.3</v>
          </cell>
          <cell r="AY151">
            <v>3606.9</v>
          </cell>
          <cell r="AZ151">
            <v>4717.8999999999996</v>
          </cell>
          <cell r="BA151">
            <v>4235.3</v>
          </cell>
          <cell r="BB151">
            <v>4198.7</v>
          </cell>
          <cell r="BC151">
            <v>4016.5</v>
          </cell>
          <cell r="BD151">
            <v>4390.7</v>
          </cell>
          <cell r="BE151">
            <v>4512.8999999999996</v>
          </cell>
          <cell r="BF151">
            <v>5017.6000000000004</v>
          </cell>
          <cell r="BR151">
            <v>3262</v>
          </cell>
          <cell r="BT151">
            <v>3831.1</v>
          </cell>
        </row>
        <row r="152">
          <cell r="A152" t="str">
            <v>EBIT</v>
          </cell>
          <cell r="S152">
            <v>21.6</v>
          </cell>
          <cell r="T152">
            <v>201.2</v>
          </cell>
          <cell r="U152">
            <v>106.7</v>
          </cell>
          <cell r="V152">
            <v>479.6</v>
          </cell>
          <cell r="W152">
            <v>68</v>
          </cell>
          <cell r="X152">
            <v>435.9</v>
          </cell>
          <cell r="Y152">
            <v>175.2</v>
          </cell>
          <cell r="Z152">
            <v>348.6</v>
          </cell>
          <cell r="AA152">
            <v>130.00799999999998</v>
          </cell>
          <cell r="AB152">
            <v>301.39999999999998</v>
          </cell>
          <cell r="AC152">
            <v>177.9</v>
          </cell>
          <cell r="AD152">
            <v>464.2</v>
          </cell>
          <cell r="AE152">
            <v>109.8</v>
          </cell>
          <cell r="AF152">
            <v>438</v>
          </cell>
          <cell r="AG152">
            <v>202.5</v>
          </cell>
          <cell r="AH152">
            <v>542.1</v>
          </cell>
          <cell r="AI152">
            <v>169.7</v>
          </cell>
          <cell r="AJ152">
            <v>602.5</v>
          </cell>
          <cell r="AK152">
            <v>227.67000000000002</v>
          </cell>
          <cell r="AL152">
            <v>376.32999999999981</v>
          </cell>
          <cell r="AM152">
            <v>293.39999999999998</v>
          </cell>
          <cell r="AN152">
            <v>582.70000000000005</v>
          </cell>
          <cell r="AO152">
            <v>353.9</v>
          </cell>
          <cell r="AP152">
            <v>409.62</v>
          </cell>
          <cell r="AQ152">
            <v>416.4</v>
          </cell>
          <cell r="AR152">
            <v>774.2</v>
          </cell>
          <cell r="AS152">
            <v>602.20000000000005</v>
          </cell>
          <cell r="AT152">
            <v>119.8</v>
          </cell>
          <cell r="AU152">
            <v>480.8</v>
          </cell>
          <cell r="AV152">
            <v>672.2</v>
          </cell>
          <cell r="AW152">
            <v>480.4</v>
          </cell>
          <cell r="AX152">
            <v>534</v>
          </cell>
          <cell r="AY152">
            <v>504.1</v>
          </cell>
          <cell r="AZ152">
            <v>546.70000000000005</v>
          </cell>
          <cell r="BA152">
            <v>511.5</v>
          </cell>
          <cell r="BB152">
            <v>456.2</v>
          </cell>
          <cell r="BC152">
            <v>414.2</v>
          </cell>
          <cell r="BD152">
            <v>431.4</v>
          </cell>
          <cell r="BE152">
            <v>471.1</v>
          </cell>
          <cell r="BF152">
            <v>602.20000000000005</v>
          </cell>
          <cell r="BR152">
            <v>319.5</v>
          </cell>
          <cell r="BT152">
            <v>480.4</v>
          </cell>
        </row>
        <row r="153">
          <cell r="A153" t="str">
            <v>EBIT Margin</v>
          </cell>
          <cell r="S153">
            <v>2.2608331588863304E-2</v>
          </cell>
          <cell r="T153">
            <v>0.12891651182161851</v>
          </cell>
          <cell r="U153">
            <v>7.6674331704512794E-2</v>
          </cell>
          <cell r="V153">
            <v>0.24059396006822514</v>
          </cell>
          <cell r="W153">
            <v>5.3929732730589257E-2</v>
          </cell>
          <cell r="X153">
            <v>0.22539945188479238</v>
          </cell>
          <cell r="Y153">
            <v>0.11100551226002661</v>
          </cell>
          <cell r="Z153">
            <v>0.1785403329065301</v>
          </cell>
          <cell r="AA153">
            <v>8.7441485068603705E-2</v>
          </cell>
          <cell r="AB153">
            <v>0.13403895757360135</v>
          </cell>
          <cell r="AC153">
            <v>0.10952410269038972</v>
          </cell>
          <cell r="AD153">
            <v>0.18733605068808265</v>
          </cell>
          <cell r="AE153">
            <v>6.5035834863472128E-2</v>
          </cell>
          <cell r="AF153">
            <v>0.17153599122738308</v>
          </cell>
          <cell r="AG153">
            <v>0.10902923598772411</v>
          </cell>
          <cell r="AH153">
            <v>0.20296529259800072</v>
          </cell>
          <cell r="AI153">
            <v>9.8725929373436494E-2</v>
          </cell>
          <cell r="AJ153">
            <v>0.19855000823858956</v>
          </cell>
          <cell r="AK153">
            <v>0.11789653565325464</v>
          </cell>
          <cell r="AL153">
            <v>0.1567780369938343</v>
          </cell>
          <cell r="AM153">
            <v>0.14067219638490674</v>
          </cell>
          <cell r="AN153">
            <v>0.19717785598267462</v>
          </cell>
          <cell r="AO153">
            <v>0.14688304142110067</v>
          </cell>
          <cell r="AP153">
            <v>0.14538420585625556</v>
          </cell>
          <cell r="AQ153">
            <v>0.16392410046453035</v>
          </cell>
          <cell r="AR153">
            <v>0.21539660017249534</v>
          </cell>
          <cell r="AS153">
            <v>0.18426608732902913</v>
          </cell>
          <cell r="AT153">
            <v>3.6168221477523167E-2</v>
          </cell>
          <cell r="AU153">
            <v>0.15244617774818478</v>
          </cell>
          <cell r="AV153">
            <v>0.16103684538354657</v>
          </cell>
          <cell r="AW153">
            <v>0.12539479522852445</v>
          </cell>
          <cell r="AX153">
            <v>0.12903849406761231</v>
          </cell>
          <cell r="AY153">
            <v>0.13975990462724222</v>
          </cell>
          <cell r="AZ153">
            <v>0.11587782699930055</v>
          </cell>
          <cell r="BA153">
            <v>0.12077066559629777</v>
          </cell>
          <cell r="BB153">
            <v>0.10865267820992212</v>
          </cell>
          <cell r="BC153">
            <v>0.10312461097970869</v>
          </cell>
          <cell r="BD153">
            <v>9.8253125925251095E-2</v>
          </cell>
          <cell r="BE153">
            <v>0.104389638591593</v>
          </cell>
          <cell r="BF153">
            <v>0.12001753826530612</v>
          </cell>
          <cell r="BR153">
            <v>9.794604537093804E-2</v>
          </cell>
          <cell r="BT153">
            <v>0.12539479522852445</v>
          </cell>
        </row>
        <row r="154">
          <cell r="A154" t="str">
            <v xml:space="preserve">EBIT / Capital Employed </v>
          </cell>
          <cell r="S154">
            <v>4.9542420697722429E-3</v>
          </cell>
          <cell r="T154">
            <v>5.134224762682453E-2</v>
          </cell>
          <cell r="U154">
            <v>2.4702504977543178E-2</v>
          </cell>
          <cell r="V154">
            <v>0.13020932316129558</v>
          </cell>
          <cell r="W154">
            <v>1.9153310987803845E-2</v>
          </cell>
          <cell r="X154">
            <v>0.11659132853665713</v>
          </cell>
          <cell r="Y154">
            <v>4.6223254095981846E-2</v>
          </cell>
          <cell r="Z154">
            <v>0.10638427734375</v>
          </cell>
          <cell r="AA154">
            <v>3.8767854480393611E-2</v>
          </cell>
          <cell r="AB154">
            <v>9.3136800469701173E-2</v>
          </cell>
          <cell r="AC154">
            <v>5.0319624370651128E-2</v>
          </cell>
          <cell r="AD154">
            <v>0.13710201429499674</v>
          </cell>
          <cell r="AE154">
            <v>3.1092484567027241E-2</v>
          </cell>
          <cell r="AF154">
            <v>0.14652259726357339</v>
          </cell>
          <cell r="AG154">
            <v>6.4737851662404089E-2</v>
          </cell>
          <cell r="AH154">
            <v>0.1657139363555773</v>
          </cell>
          <cell r="AI154">
            <v>5.8146308034949454E-2</v>
          </cell>
          <cell r="AJ154">
            <v>0.1663767155441416</v>
          </cell>
          <cell r="AK154">
            <v>5.865364798021435E-2</v>
          </cell>
          <cell r="AL154">
            <v>0.10462620589952454</v>
          </cell>
          <cell r="AM154">
            <v>8.4138682572911586E-2</v>
          </cell>
          <cell r="AN154">
            <v>0.20388383484954514</v>
          </cell>
          <cell r="AO154">
            <v>0.11026296111665004</v>
          </cell>
          <cell r="AP154">
            <v>0.18037782377031134</v>
          </cell>
          <cell r="AQ154">
            <v>0.15492224123818735</v>
          </cell>
          <cell r="AR154">
            <v>0.17173532086688406</v>
          </cell>
          <cell r="AS154">
            <v>0.15692917079272425</v>
          </cell>
          <cell r="AT154">
            <v>3.1682225689577653E-2</v>
          </cell>
          <cell r="AU154">
            <v>0.12151540425101727</v>
          </cell>
          <cell r="AV154">
            <v>0.14871352403707883</v>
          </cell>
          <cell r="AW154">
            <v>9.8752235492425025E-2</v>
          </cell>
          <cell r="AX154">
            <v>0.10595658557879281</v>
          </cell>
          <cell r="AY154">
            <v>9.1476581922441805E-2</v>
          </cell>
          <cell r="AZ154">
            <v>9.1873088428057678E-2</v>
          </cell>
          <cell r="BA154">
            <v>8.0315925007065914E-2</v>
          </cell>
          <cell r="BB154">
            <v>6.803268909568122E-2</v>
          </cell>
          <cell r="BC154">
            <v>5.9250994192200951E-2</v>
          </cell>
          <cell r="BD154">
            <v>7.2788013767969215E-2</v>
          </cell>
          <cell r="BE154">
            <v>7.4849062599300922E-2</v>
          </cell>
          <cell r="BF154">
            <v>0.10354729439276443</v>
          </cell>
          <cell r="BR154">
            <v>0.11396875222943569</v>
          </cell>
          <cell r="BT154">
            <v>9.8752235492425025E-2</v>
          </cell>
        </row>
        <row r="155">
          <cell r="A155" t="str">
            <v>Net Sales</v>
          </cell>
          <cell r="S155">
            <v>8225.1999999999989</v>
          </cell>
          <cell r="T155">
            <v>5965.7</v>
          </cell>
          <cell r="U155">
            <v>0.37874851232881301</v>
          </cell>
          <cell r="Y155">
            <v>8810.3999999999942</v>
          </cell>
          <cell r="Z155">
            <v>8225.1999999999989</v>
          </cell>
          <cell r="AA155">
            <v>7.1147206146962461E-2</v>
          </cell>
          <cell r="AB155" t="e">
            <v>#REF!</v>
          </cell>
          <cell r="AC155" t="e">
            <v>#REF!</v>
          </cell>
          <cell r="AD155" t="e">
            <v>#REF!</v>
          </cell>
        </row>
        <row r="156">
          <cell r="A156" t="str">
            <v xml:space="preserve">Jewellery </v>
          </cell>
          <cell r="S156">
            <v>5986.4</v>
          </cell>
          <cell r="T156">
            <v>3902.9999999999995</v>
          </cell>
          <cell r="U156">
            <v>0.53379451703817593</v>
          </cell>
          <cell r="Y156">
            <v>6109.5000000000027</v>
          </cell>
          <cell r="Z156">
            <v>5986.4</v>
          </cell>
          <cell r="AA156">
            <v>2.0563276760658056E-2</v>
          </cell>
          <cell r="AB156" t="e">
            <v>#REF!</v>
          </cell>
          <cell r="AC156" t="e">
            <v>#REF!</v>
          </cell>
          <cell r="AD156" t="e">
            <v>#REF!</v>
          </cell>
        </row>
        <row r="157">
          <cell r="A157" t="str">
            <v>Revenues</v>
          </cell>
          <cell r="S157">
            <v>1141.2</v>
          </cell>
          <cell r="T157">
            <v>1329.3</v>
          </cell>
          <cell r="U157">
            <v>1667.1</v>
          </cell>
          <cell r="V157">
            <v>1212.5</v>
          </cell>
          <cell r="W157">
            <v>1661.2</v>
          </cell>
          <cell r="X157">
            <v>1726.8</v>
          </cell>
          <cell r="Y157">
            <v>2240.1</v>
          </cell>
          <cell r="Z157">
            <v>2284.9</v>
          </cell>
          <cell r="AA157">
            <v>2882.5</v>
          </cell>
          <cell r="AB157">
            <v>2969</v>
          </cell>
          <cell r="AC157">
            <v>3665.1</v>
          </cell>
          <cell r="AD157">
            <v>3403.1</v>
          </cell>
          <cell r="AE157">
            <v>4664.1000000000004</v>
          </cell>
          <cell r="AF157">
            <v>4388.3999999999996</v>
          </cell>
          <cell r="AG157">
            <v>5914.1</v>
          </cell>
          <cell r="AH157">
            <v>5300.9999999999982</v>
          </cell>
          <cell r="AI157">
            <v>6157.2</v>
          </cell>
          <cell r="AJ157">
            <v>7521.8</v>
          </cell>
          <cell r="AK157">
            <v>7886.9</v>
          </cell>
          <cell r="AL157">
            <v>6066.0999999999985</v>
          </cell>
          <cell r="AM157">
            <v>6355.5</v>
          </cell>
          <cell r="AN157">
            <v>8226.2000000000007</v>
          </cell>
          <cell r="AO157">
            <v>10545.2</v>
          </cell>
          <cell r="AP157">
            <v>9915</v>
          </cell>
          <cell r="AQ157">
            <v>9505.4</v>
          </cell>
          <cell r="AR157">
            <v>11273.6</v>
          </cell>
          <cell r="AS157">
            <v>15867.9</v>
          </cell>
          <cell r="AT157">
            <v>13892.3</v>
          </cell>
          <cell r="AU157">
            <v>16471.099999999999</v>
          </cell>
          <cell r="AV157">
            <v>16315.1</v>
          </cell>
          <cell r="AW157">
            <v>19858.7</v>
          </cell>
          <cell r="AX157">
            <v>17996.700000000008</v>
          </cell>
          <cell r="AY157">
            <v>17755.3</v>
          </cell>
          <cell r="AZ157">
            <v>17239.3</v>
          </cell>
          <cell r="BA157">
            <v>25152.400000000001</v>
          </cell>
          <cell r="BB157">
            <v>20932.8</v>
          </cell>
          <cell r="BC157">
            <v>26141.599999999999</v>
          </cell>
          <cell r="BD157">
            <v>17773.900000000001</v>
          </cell>
          <cell r="BE157">
            <v>21107</v>
          </cell>
          <cell r="BF157">
            <v>21573.3</v>
          </cell>
          <cell r="BR157">
            <v>13625.4</v>
          </cell>
          <cell r="BT157">
            <v>19858.7</v>
          </cell>
        </row>
        <row r="158">
          <cell r="A158" t="str">
            <v>EBIT</v>
          </cell>
          <cell r="S158">
            <v>21.3</v>
          </cell>
          <cell r="T158">
            <v>36.6</v>
          </cell>
          <cell r="U158">
            <v>107.7</v>
          </cell>
          <cell r="V158">
            <v>89.5</v>
          </cell>
          <cell r="W158">
            <v>92.4</v>
          </cell>
          <cell r="X158">
            <v>98.1</v>
          </cell>
          <cell r="Y158">
            <v>89.7</v>
          </cell>
          <cell r="Z158">
            <v>183.4</v>
          </cell>
          <cell r="AA158">
            <v>55.784000000000006</v>
          </cell>
          <cell r="AB158">
            <v>219.4</v>
          </cell>
          <cell r="AC158">
            <v>401.6</v>
          </cell>
          <cell r="AD158">
            <v>180</v>
          </cell>
          <cell r="AE158">
            <v>246.5</v>
          </cell>
          <cell r="AF158">
            <v>338</v>
          </cell>
          <cell r="AG158">
            <v>231.5</v>
          </cell>
          <cell r="AH158">
            <v>165.50099999999998</v>
          </cell>
          <cell r="AI158">
            <v>355.2</v>
          </cell>
          <cell r="AJ158">
            <v>676.2</v>
          </cell>
          <cell r="AK158">
            <v>550.92999999999995</v>
          </cell>
          <cell r="AL158">
            <v>351.87000000000012</v>
          </cell>
          <cell r="AM158">
            <v>214.29999999999995</v>
          </cell>
          <cell r="AN158">
            <v>558.30000000000007</v>
          </cell>
          <cell r="AO158">
            <v>764.8</v>
          </cell>
          <cell r="AP158">
            <v>923.38000000000022</v>
          </cell>
          <cell r="AQ158">
            <v>682.6</v>
          </cell>
          <cell r="AR158">
            <v>1026.4000000000001</v>
          </cell>
          <cell r="AS158">
            <v>1500.3</v>
          </cell>
          <cell r="AT158">
            <v>1417.8</v>
          </cell>
          <cell r="AU158">
            <v>1661.4</v>
          </cell>
          <cell r="AV158">
            <v>1587.1</v>
          </cell>
          <cell r="AW158">
            <v>1904.4</v>
          </cell>
          <cell r="AX158">
            <v>1822.5</v>
          </cell>
          <cell r="AY158">
            <v>1805.5</v>
          </cell>
          <cell r="AZ158">
            <v>2150</v>
          </cell>
          <cell r="BA158">
            <v>2465.6999999999998</v>
          </cell>
          <cell r="BB158">
            <v>2487.3000000000002</v>
          </cell>
          <cell r="BC158">
            <v>2305.9</v>
          </cell>
          <cell r="BD158">
            <v>2202.1</v>
          </cell>
          <cell r="BE158">
            <v>2009.3</v>
          </cell>
          <cell r="BF158">
            <v>2293.5</v>
          </cell>
          <cell r="BR158">
            <v>1081.7</v>
          </cell>
          <cell r="BT158">
            <v>1904.4</v>
          </cell>
        </row>
        <row r="159">
          <cell r="A159" t="str">
            <v>EBIT Margin</v>
          </cell>
          <cell r="S159">
            <v>1.8664563617245004E-2</v>
          </cell>
          <cell r="T159">
            <v>2.7533288196795309E-2</v>
          </cell>
          <cell r="U159">
            <v>6.4603203167176534E-2</v>
          </cell>
          <cell r="V159">
            <v>7.3814432989690718E-2</v>
          </cell>
          <cell r="W159">
            <v>5.5622441608475799E-2</v>
          </cell>
          <cell r="X159">
            <v>5.6810284920083387E-2</v>
          </cell>
          <cell r="Y159">
            <v>4.0042855229677252E-2</v>
          </cell>
          <cell r="Z159">
            <v>8.026609479627117E-2</v>
          </cell>
          <cell r="AA159">
            <v>1.9352645273200349E-2</v>
          </cell>
          <cell r="AB159">
            <v>7.3896934994947802E-2</v>
          </cell>
          <cell r="AC159">
            <v>0.10957409074786501</v>
          </cell>
          <cell r="AD159">
            <v>5.2892950545091244E-2</v>
          </cell>
          <cell r="AE159">
            <v>5.2850496344417998E-2</v>
          </cell>
          <cell r="AF159">
            <v>7.7021237808768572E-2</v>
          </cell>
          <cell r="AG159">
            <v>3.9143741228589303E-2</v>
          </cell>
          <cell r="AH159">
            <v>3.1220713073005099E-2</v>
          </cell>
          <cell r="AI159">
            <v>5.7688559734944453E-2</v>
          </cell>
          <cell r="AJ159">
            <v>8.9898694461432102E-2</v>
          </cell>
          <cell r="AK159">
            <v>6.9853808213620056E-2</v>
          </cell>
          <cell r="AL159">
            <v>5.8005967590379355E-2</v>
          </cell>
          <cell r="AM159">
            <v>3.3718826213515844E-2</v>
          </cell>
          <cell r="AN159">
            <v>6.7868517663076514E-2</v>
          </cell>
          <cell r="AO159">
            <v>7.2525888555930645E-2</v>
          </cell>
          <cell r="AP159">
            <v>9.3129601613716612E-2</v>
          </cell>
          <cell r="AQ159">
            <v>7.1811812233046488E-2</v>
          </cell>
          <cell r="AR159">
            <v>9.1044564291796776E-2</v>
          </cell>
          <cell r="AS159">
            <v>9.4549373263002667E-2</v>
          </cell>
          <cell r="AT159">
            <v>0.10205653491502487</v>
          </cell>
          <cell r="AU159">
            <v>0.10086758018590138</v>
          </cell>
          <cell r="AV159">
            <v>9.7277981746970596E-2</v>
          </cell>
          <cell r="AW159">
            <v>9.5897515950188084E-2</v>
          </cell>
          <cell r="AX159">
            <v>0.10126856590374897</v>
          </cell>
          <cell r="AY159">
            <v>0.10168794669760579</v>
          </cell>
          <cell r="AZ159">
            <v>0.12471504063390046</v>
          </cell>
          <cell r="BA159">
            <v>9.8030406641115744E-2</v>
          </cell>
          <cell r="BB159">
            <v>0.11882309103416649</v>
          </cell>
          <cell r="BC159">
            <v>8.8208066836000867E-2</v>
          </cell>
          <cell r="BD159">
            <v>0.12389514962951292</v>
          </cell>
          <cell r="BE159">
            <v>9.5195906571279673E-2</v>
          </cell>
          <cell r="BF159">
            <v>0.10631196896163313</v>
          </cell>
          <cell r="BR159">
            <v>7.9388495016660052E-2</v>
          </cell>
          <cell r="BT159">
            <v>9.5897515950188084E-2</v>
          </cell>
        </row>
        <row r="160">
          <cell r="A160" t="str">
            <v xml:space="preserve">EBIT / Capital Employed </v>
          </cell>
          <cell r="S160">
            <v>2.0615563298490128E-2</v>
          </cell>
          <cell r="T160">
            <v>2.4390243902439025E-2</v>
          </cell>
          <cell r="U160">
            <v>9.8167897183483746E-2</v>
          </cell>
          <cell r="V160">
            <v>8.881611590751215E-2</v>
          </cell>
          <cell r="W160">
            <v>7.2841939298383923E-2</v>
          </cell>
          <cell r="X160">
            <v>5.3548034934497814E-2</v>
          </cell>
          <cell r="Y160">
            <v>6.1904761904761907E-2</v>
          </cell>
          <cell r="Z160">
            <v>0.13377097009482131</v>
          </cell>
          <cell r="AA160">
            <v>3.9647476901208248E-2</v>
          </cell>
          <cell r="AB160">
            <v>0.1424120472543165</v>
          </cell>
          <cell r="AC160">
            <v>0.20638265070147491</v>
          </cell>
          <cell r="AD160">
            <v>9.6815834767641995E-2</v>
          </cell>
          <cell r="AE160">
            <v>0.16566973586934605</v>
          </cell>
          <cell r="AF160">
            <v>0.1768337344354923</v>
          </cell>
          <cell r="AG160">
            <v>6.846884150128657E-2</v>
          </cell>
          <cell r="AH160">
            <v>5.525171930293115E-2</v>
          </cell>
          <cell r="AI160">
            <v>0.14010176310495798</v>
          </cell>
          <cell r="AJ160">
            <v>0.20138785478154692</v>
          </cell>
          <cell r="AK160">
            <v>0.21894448197750663</v>
          </cell>
          <cell r="AL160">
            <v>0.10458936480099876</v>
          </cell>
          <cell r="AM160">
            <v>7.7036451218635393E-2</v>
          </cell>
          <cell r="AN160">
            <v>0.15836950046804529</v>
          </cell>
          <cell r="AO160">
            <v>0.30776659959758551</v>
          </cell>
          <cell r="AP160">
            <v>0.24835395373856919</v>
          </cell>
          <cell r="AQ160">
            <v>0.24705030763662686</v>
          </cell>
          <cell r="AR160">
            <v>0.16380988860161513</v>
          </cell>
          <cell r="AS160">
            <v>0.27230651952954837</v>
          </cell>
          <cell r="AT160">
            <v>0.28093049060790992</v>
          </cell>
          <cell r="AU160">
            <v>0.29685350295709972</v>
          </cell>
          <cell r="AV160">
            <v>0.25012607955619998</v>
          </cell>
          <cell r="AW160">
            <v>0.25772400633348219</v>
          </cell>
          <cell r="AX160">
            <v>0.2853765090897703</v>
          </cell>
          <cell r="AY160">
            <v>0.25657604911253534</v>
          </cell>
          <cell r="AZ160">
            <v>0.25613533476292588</v>
          </cell>
          <cell r="BA160">
            <v>0.26868257600523043</v>
          </cell>
          <cell r="BB160">
            <v>0.25708527131782949</v>
          </cell>
          <cell r="BC160">
            <v>0.22044722325790383</v>
          </cell>
          <cell r="BD160">
            <v>0.21163456733171873</v>
          </cell>
          <cell r="BE160">
            <v>0.14654763728128714</v>
          </cell>
          <cell r="BF160">
            <v>0.13928363212359712</v>
          </cell>
          <cell r="BR160">
            <v>-0.37613881354753459</v>
          </cell>
          <cell r="BT160">
            <v>0.25772400633348219</v>
          </cell>
        </row>
        <row r="161">
          <cell r="A161" t="str">
            <v>Total Expenditure</v>
          </cell>
          <cell r="S161">
            <v>7550.6990000000005</v>
          </cell>
          <cell r="T161">
            <v>5272.6</v>
          </cell>
          <cell r="U161">
            <v>0.43206368774418702</v>
          </cell>
          <cell r="Y161">
            <v>8194.9000000000033</v>
          </cell>
          <cell r="Z161">
            <v>7550.6990000000005</v>
          </cell>
          <cell r="AA161">
            <v>8.5316736900782564E-2</v>
          </cell>
          <cell r="AB161" t="e">
            <v>#REF!</v>
          </cell>
          <cell r="AC161" t="e">
            <v>#REF!</v>
          </cell>
          <cell r="AD161" t="e">
            <v>#REF!</v>
          </cell>
          <cell r="AI161">
            <v>48.380633905264553</v>
          </cell>
          <cell r="AJ161">
            <v>128.77456652663531</v>
          </cell>
          <cell r="AK161">
            <v>307.1006698503075</v>
          </cell>
          <cell r="AL161">
            <v>267.85254517374256</v>
          </cell>
          <cell r="AM161">
            <v>-239.69733521428608</v>
          </cell>
          <cell r="AN161">
            <v>-220.30176798355589</v>
          </cell>
          <cell r="AO161">
            <v>26.720803423105899</v>
          </cell>
          <cell r="AP161">
            <v>351.23634023337257</v>
          </cell>
          <cell r="AQ161">
            <v>380.92986019530645</v>
          </cell>
          <cell r="AR161">
            <v>231.76046628720263</v>
          </cell>
          <cell r="AS161">
            <v>220.23484707072021</v>
          </cell>
          <cell r="AT161">
            <v>89.269333013082544</v>
          </cell>
          <cell r="AU161">
            <v>290.55767952854887</v>
          </cell>
          <cell r="AV161">
            <v>62.334174551738201</v>
          </cell>
          <cell r="AW161">
            <v>13.481426871854163</v>
          </cell>
          <cell r="AX161">
            <v>-7.8796901127589631</v>
          </cell>
          <cell r="AY161">
            <v>8.2036651170441779</v>
          </cell>
          <cell r="AZ161">
            <v>274.37058886929862</v>
          </cell>
          <cell r="BA161">
            <v>21.328906909276608</v>
          </cell>
          <cell r="BB161">
            <v>175.54525130417525</v>
          </cell>
          <cell r="BC161">
            <v>-134.79879861604925</v>
          </cell>
          <cell r="BD161">
            <v>-8.1989100438753511</v>
          </cell>
          <cell r="BE161">
            <v>-28.34500069836071</v>
          </cell>
          <cell r="BF161">
            <v>-125.11122072533368</v>
          </cell>
          <cell r="BR161">
            <v>-137.4110659705656</v>
          </cell>
          <cell r="BT161">
            <v>13.481426871854163</v>
          </cell>
        </row>
        <row r="162">
          <cell r="A162" t="str">
            <v>Others</v>
          </cell>
          <cell r="S162">
            <v>674.50099999999838</v>
          </cell>
          <cell r="T162">
            <v>693.09999999999945</v>
          </cell>
          <cell r="U162">
            <v>-2.6834511614487244E-2</v>
          </cell>
          <cell r="Y162">
            <v>615.49999999999091</v>
          </cell>
          <cell r="Z162">
            <v>674.50099999999838</v>
          </cell>
          <cell r="AA162">
            <v>-8.747355452402239E-2</v>
          </cell>
          <cell r="AB162" t="e">
            <v>#REF!</v>
          </cell>
          <cell r="AC162" t="e">
            <v>#REF!</v>
          </cell>
          <cell r="AD162" t="e">
            <v>#REF!</v>
          </cell>
        </row>
        <row r="163">
          <cell r="A163" t="str">
            <v>Revenues</v>
          </cell>
          <cell r="S163">
            <v>0</v>
          </cell>
          <cell r="T163">
            <v>0</v>
          </cell>
          <cell r="U163">
            <v>0</v>
          </cell>
          <cell r="V163">
            <v>114.8</v>
          </cell>
          <cell r="W163">
            <v>83.9</v>
          </cell>
          <cell r="X163">
            <v>0</v>
          </cell>
          <cell r="Y163">
            <v>0</v>
          </cell>
          <cell r="Z163">
            <v>108.9</v>
          </cell>
          <cell r="AA163">
            <v>135.6</v>
          </cell>
          <cell r="AB163">
            <v>169.5</v>
          </cell>
          <cell r="AC163">
            <v>140.9</v>
          </cell>
          <cell r="AD163">
            <v>181.2</v>
          </cell>
          <cell r="AE163">
            <v>226.5</v>
          </cell>
          <cell r="AF163">
            <v>176.29999999999998</v>
          </cell>
          <cell r="AG163">
            <v>256.59999999999997</v>
          </cell>
          <cell r="AH163">
            <v>258.20000000000016</v>
          </cell>
          <cell r="AI163">
            <v>236.8</v>
          </cell>
          <cell r="AJ163">
            <v>341.40000000000003</v>
          </cell>
          <cell r="AK163">
            <v>432.2</v>
          </cell>
          <cell r="AL163">
            <v>359.09999999999991</v>
          </cell>
          <cell r="AM163">
            <v>396.79999999999995</v>
          </cell>
          <cell r="AN163">
            <v>318.3</v>
          </cell>
          <cell r="AO163">
            <v>411.8</v>
          </cell>
          <cell r="AP163">
            <v>426.20000000000005</v>
          </cell>
          <cell r="AQ163">
            <v>562.9</v>
          </cell>
          <cell r="AR163">
            <v>573.29999999999995</v>
          </cell>
          <cell r="AS163">
            <v>564.70000000000005</v>
          </cell>
          <cell r="AT163">
            <v>814.7</v>
          </cell>
          <cell r="AU163">
            <v>813.3</v>
          </cell>
          <cell r="AV163">
            <v>679.2</v>
          </cell>
          <cell r="AW163">
            <v>958.6</v>
          </cell>
          <cell r="AX163">
            <v>934.5</v>
          </cell>
          <cell r="AY163">
            <v>946.40000000000009</v>
          </cell>
          <cell r="AZ163">
            <v>1040.8</v>
          </cell>
          <cell r="BA163">
            <v>1012.3000000000001</v>
          </cell>
          <cell r="BB163">
            <v>1296</v>
          </cell>
          <cell r="BC163">
            <v>1301</v>
          </cell>
          <cell r="BD163">
            <v>1428.9</v>
          </cell>
          <cell r="BE163">
            <v>1398.5</v>
          </cell>
          <cell r="BF163">
            <v>1697.8999999999999</v>
          </cell>
          <cell r="BR163">
            <v>1131.9000000000001</v>
          </cell>
          <cell r="BT163">
            <v>958.6</v>
          </cell>
        </row>
        <row r="164">
          <cell r="A164" t="str">
            <v>EBIT</v>
          </cell>
          <cell r="S164">
            <v>0</v>
          </cell>
          <cell r="T164">
            <v>0</v>
          </cell>
          <cell r="U164">
            <v>0</v>
          </cell>
          <cell r="V164">
            <v>-12.9</v>
          </cell>
          <cell r="W164">
            <v>-28</v>
          </cell>
          <cell r="X164">
            <v>0</v>
          </cell>
          <cell r="Y164">
            <v>0</v>
          </cell>
          <cell r="Z164">
            <v>-27.3</v>
          </cell>
          <cell r="AA164">
            <v>-30.632999999999999</v>
          </cell>
          <cell r="AB164">
            <v>-13.2</v>
          </cell>
          <cell r="AC164">
            <v>-32</v>
          </cell>
          <cell r="AD164">
            <v>-36.6</v>
          </cell>
          <cell r="AE164">
            <v>-27.3</v>
          </cell>
          <cell r="AF164">
            <v>-31.6</v>
          </cell>
          <cell r="AG164">
            <v>-3.3</v>
          </cell>
          <cell r="AH164">
            <v>-81.2</v>
          </cell>
          <cell r="AI164">
            <v>-19.899999999999999</v>
          </cell>
          <cell r="AJ164">
            <v>-51.3</v>
          </cell>
          <cell r="AK164">
            <v>-69</v>
          </cell>
          <cell r="AL164">
            <v>-100.9</v>
          </cell>
          <cell r="AM164">
            <v>-88.6</v>
          </cell>
          <cell r="AN164">
            <v>-110.7</v>
          </cell>
          <cell r="AO164">
            <v>-60.5</v>
          </cell>
          <cell r="AP164">
            <v>-129.09999999999997</v>
          </cell>
          <cell r="AQ164">
            <v>16.7</v>
          </cell>
          <cell r="AR164">
            <v>-46.7</v>
          </cell>
          <cell r="AS164">
            <v>-51.6</v>
          </cell>
          <cell r="AT164">
            <v>-98.999999999999972</v>
          </cell>
          <cell r="AU164">
            <v>-35.6</v>
          </cell>
          <cell r="AV164">
            <v>-13.9</v>
          </cell>
          <cell r="AW164">
            <v>51.2</v>
          </cell>
          <cell r="AX164">
            <v>-46.5</v>
          </cell>
          <cell r="AY164">
            <v>-16.399999999999999</v>
          </cell>
          <cell r="AZ164">
            <v>-43.3</v>
          </cell>
          <cell r="BA164">
            <v>17</v>
          </cell>
          <cell r="BB164">
            <v>11.4</v>
          </cell>
          <cell r="BC164">
            <v>28</v>
          </cell>
          <cell r="BD164">
            <v>-2.9</v>
          </cell>
          <cell r="BE164">
            <v>-17.600000000000001</v>
          </cell>
          <cell r="BF164">
            <v>30.9</v>
          </cell>
          <cell r="BR164">
            <v>-99</v>
          </cell>
          <cell r="BT164">
            <v>51.2</v>
          </cell>
        </row>
        <row r="165">
          <cell r="A165" t="str">
            <v>Interest</v>
          </cell>
          <cell r="S165">
            <v>62.8</v>
          </cell>
          <cell r="T165">
            <v>65.7</v>
          </cell>
          <cell r="U165">
            <v>-4.4140030441400357E-2</v>
          </cell>
          <cell r="Y165">
            <v>55.200000000000017</v>
          </cell>
          <cell r="Z165">
            <v>62.8</v>
          </cell>
          <cell r="AA165">
            <v>-0.12101910828025442</v>
          </cell>
          <cell r="AB165" t="e">
            <v>#REF!</v>
          </cell>
          <cell r="AC165" t="e">
            <v>#REF!</v>
          </cell>
          <cell r="AD165" t="e">
            <v>#REF!</v>
          </cell>
        </row>
        <row r="166">
          <cell r="A166" t="str">
            <v>Total Segment Revenues</v>
          </cell>
          <cell r="S166">
            <v>2096.6</v>
          </cell>
          <cell r="T166">
            <v>2890</v>
          </cell>
          <cell r="U166">
            <v>3058.7</v>
          </cell>
          <cell r="V166">
            <v>3320.7000000000003</v>
          </cell>
          <cell r="W166">
            <v>3006.0000000000005</v>
          </cell>
          <cell r="X166">
            <v>3660.7</v>
          </cell>
          <cell r="Y166">
            <v>3818.3999999999996</v>
          </cell>
          <cell r="Z166">
            <v>4346.2999999999993</v>
          </cell>
          <cell r="AA166">
            <v>4504.9000000000005</v>
          </cell>
          <cell r="AB166">
            <v>5387.1</v>
          </cell>
          <cell r="AC166">
            <v>5430.2999999999993</v>
          </cell>
          <cell r="AD166">
            <v>6062.2</v>
          </cell>
          <cell r="AE166">
            <v>6578.9000000000005</v>
          </cell>
          <cell r="AF166">
            <v>7118.0999999999995</v>
          </cell>
          <cell r="AG166">
            <v>8028.0000000000009</v>
          </cell>
          <cell r="AH166">
            <v>8230.0999999999985</v>
          </cell>
          <cell r="AI166">
            <v>8112.9000000000005</v>
          </cell>
          <cell r="AJ166">
            <v>10897.699999999999</v>
          </cell>
          <cell r="AK166">
            <v>10250.200000000001</v>
          </cell>
          <cell r="AL166">
            <v>8825.5999999999985</v>
          </cell>
          <cell r="AM166">
            <v>8838</v>
          </cell>
          <cell r="AN166">
            <v>11499.7</v>
          </cell>
          <cell r="AO166">
            <v>13366.4</v>
          </cell>
          <cell r="AP166">
            <v>13158.7</v>
          </cell>
          <cell r="AQ166">
            <v>12608.499999999998</v>
          </cell>
          <cell r="AR166">
            <v>15441.2</v>
          </cell>
          <cell r="AS166">
            <v>19700.7</v>
          </cell>
          <cell r="AT166">
            <v>18019.3</v>
          </cell>
          <cell r="AU166">
            <v>20438.3</v>
          </cell>
          <cell r="AV166">
            <v>21168.5</v>
          </cell>
          <cell r="AW166">
            <v>24648.399999999998</v>
          </cell>
          <cell r="AX166">
            <v>23069.500000000007</v>
          </cell>
          <cell r="AY166">
            <v>22308.600000000002</v>
          </cell>
          <cell r="AZ166">
            <v>22997.999999999996</v>
          </cell>
          <cell r="BA166">
            <v>30400</v>
          </cell>
          <cell r="BB166">
            <v>26427.5</v>
          </cell>
          <cell r="BC166">
            <v>31459.1</v>
          </cell>
          <cell r="BD166">
            <v>23593.500000000004</v>
          </cell>
          <cell r="BE166">
            <v>27018.400000000001</v>
          </cell>
          <cell r="BF166">
            <v>28288.800000000003</v>
          </cell>
          <cell r="BR166">
            <v>18019.3</v>
          </cell>
          <cell r="BT166">
            <v>24648.400000000001</v>
          </cell>
        </row>
        <row r="167">
          <cell r="A167" t="str">
            <v>Total Segment EBIT</v>
          </cell>
          <cell r="S167">
            <v>42.900000000000006</v>
          </cell>
          <cell r="T167">
            <v>237.79999999999998</v>
          </cell>
          <cell r="U167">
            <v>214.4</v>
          </cell>
          <cell r="V167">
            <v>556.20000000000005</v>
          </cell>
          <cell r="W167">
            <v>132.4</v>
          </cell>
          <cell r="X167">
            <v>534</v>
          </cell>
          <cell r="Y167">
            <v>264.89999999999998</v>
          </cell>
          <cell r="Z167">
            <v>504.7</v>
          </cell>
          <cell r="AA167">
            <v>155.15899999999996</v>
          </cell>
          <cell r="AB167">
            <v>507.59999999999997</v>
          </cell>
          <cell r="AC167">
            <v>547.5</v>
          </cell>
          <cell r="AD167">
            <v>607.6</v>
          </cell>
          <cell r="AE167">
            <v>329</v>
          </cell>
          <cell r="AF167">
            <v>744.4</v>
          </cell>
          <cell r="AG167">
            <v>430.7</v>
          </cell>
          <cell r="AH167">
            <v>626.40099999999995</v>
          </cell>
          <cell r="AI167">
            <v>505</v>
          </cell>
          <cell r="AJ167">
            <v>1227.4000000000001</v>
          </cell>
          <cell r="AK167">
            <v>709.59999999999991</v>
          </cell>
          <cell r="AL167">
            <v>627.29999999999995</v>
          </cell>
          <cell r="AM167">
            <v>419.09999999999991</v>
          </cell>
          <cell r="AN167">
            <v>1030.3</v>
          </cell>
          <cell r="AO167">
            <v>1058.1999999999998</v>
          </cell>
          <cell r="AP167">
            <v>1203.9000000000003</v>
          </cell>
          <cell r="AQ167">
            <v>1115.7</v>
          </cell>
          <cell r="AR167">
            <v>1753.9</v>
          </cell>
          <cell r="AS167">
            <v>2050.9</v>
          </cell>
          <cell r="AT167">
            <v>1438.6</v>
          </cell>
          <cell r="AU167">
            <v>2106.6000000000004</v>
          </cell>
          <cell r="AV167">
            <v>2245.4</v>
          </cell>
          <cell r="AW167">
            <v>2436</v>
          </cell>
          <cell r="AX167">
            <v>2310</v>
          </cell>
          <cell r="AY167">
            <v>2293.1999999999998</v>
          </cell>
          <cell r="AZ167">
            <v>2653.3999999999996</v>
          </cell>
          <cell r="BA167">
            <v>2994.2</v>
          </cell>
          <cell r="BB167">
            <v>2954.9</v>
          </cell>
          <cell r="BC167">
            <v>2748.1</v>
          </cell>
          <cell r="BD167">
            <v>2630.6</v>
          </cell>
          <cell r="BE167">
            <v>2462.8000000000002</v>
          </cell>
          <cell r="BF167">
            <v>2926.6</v>
          </cell>
          <cell r="BR167">
            <v>1302.2</v>
          </cell>
          <cell r="BT167">
            <v>2436</v>
          </cell>
        </row>
        <row r="168">
          <cell r="A168" t="str">
            <v>Segment EBIT Margin</v>
          </cell>
          <cell r="S168">
            <v>2.046169989506821E-2</v>
          </cell>
          <cell r="T168">
            <v>8.2283737024221454E-2</v>
          </cell>
          <cell r="U168">
            <v>7.0095138457514639E-2</v>
          </cell>
          <cell r="V168">
            <v>0.16749480531213298</v>
          </cell>
          <cell r="W168">
            <v>4.4045242847638055E-2</v>
          </cell>
          <cell r="X168">
            <v>0.14587373999508291</v>
          </cell>
          <cell r="Y168">
            <v>6.9374607165304844E-2</v>
          </cell>
          <cell r="Z168">
            <v>0.11612175873731681</v>
          </cell>
          <cell r="AA168">
            <v>3.4442273968345566E-2</v>
          </cell>
          <cell r="AB168">
            <v>9.422509327838724E-2</v>
          </cell>
          <cell r="AC168">
            <v>0.10082315894149496</v>
          </cell>
          <cell r="AD168">
            <v>0.10022764013064565</v>
          </cell>
          <cell r="AE168">
            <v>5.0008360060192429E-2</v>
          </cell>
          <cell r="AF168">
            <v>0.10457846897346203</v>
          </cell>
          <cell r="AG168">
            <v>5.364972595914299E-2</v>
          </cell>
          <cell r="AH168">
            <v>7.6110982855615378E-2</v>
          </cell>
          <cell r="AI168">
            <v>6.2246545624869032E-2</v>
          </cell>
          <cell r="AJ168">
            <v>0.11262927039650571</v>
          </cell>
          <cell r="AK168">
            <v>6.9227917504048692E-2</v>
          </cell>
          <cell r="AL168">
            <v>7.1077320522117488E-2</v>
          </cell>
          <cell r="AM168">
            <v>4.7420230821452809E-2</v>
          </cell>
          <cell r="AN168">
            <v>8.9593641573258428E-2</v>
          </cell>
          <cell r="AO168">
            <v>7.9168661718937022E-2</v>
          </cell>
          <cell r="AP168">
            <v>9.1490800762993318E-2</v>
          </cell>
          <cell r="AQ168">
            <v>8.848792481262642E-2</v>
          </cell>
          <cell r="AR168">
            <v>0.11358573167888505</v>
          </cell>
          <cell r="AS168">
            <v>0.10410289989695798</v>
          </cell>
          <cell r="AT168">
            <v>7.9836619624513716E-2</v>
          </cell>
          <cell r="AU168">
            <v>0.10307119476668805</v>
          </cell>
          <cell r="AV168">
            <v>0.10607270236436214</v>
          </cell>
          <cell r="AW168">
            <v>9.8829944337157791E-2</v>
          </cell>
          <cell r="AX168">
            <v>0.10013220919395736</v>
          </cell>
          <cell r="AY168">
            <v>0.1027944380194185</v>
          </cell>
          <cell r="AZ168">
            <v>0.11537525002174102</v>
          </cell>
          <cell r="BA168">
            <v>9.8493421052631577E-2</v>
          </cell>
          <cell r="BB168">
            <v>0.11181155992810519</v>
          </cell>
          <cell r="BC168">
            <v>8.7354692282996013E-2</v>
          </cell>
          <cell r="BD168">
            <v>0.1114968105622311</v>
          </cell>
          <cell r="BE168">
            <v>9.1152695940544218E-2</v>
          </cell>
          <cell r="BF168">
            <v>0.10345437063431463</v>
          </cell>
          <cell r="BR168">
            <v>7.2266958205923645E-2</v>
          </cell>
          <cell r="BT168">
            <v>9.8829944337157791E-2</v>
          </cell>
        </row>
        <row r="169">
          <cell r="A169" t="str">
            <v>Tax</v>
          </cell>
          <cell r="S169">
            <v>7.3127077473791879E-3</v>
          </cell>
          <cell r="T169">
            <v>4.0429113041704212E-2</v>
          </cell>
          <cell r="U169">
            <v>3.6412425060715688E-2</v>
          </cell>
          <cell r="V169">
            <v>0.10599333015721774</v>
          </cell>
          <cell r="W169">
            <v>2.515054233231389E-2</v>
          </cell>
          <cell r="X169">
            <v>9.0506940560329485E-2</v>
          </cell>
          <cell r="Y169">
            <v>4.7285839238856847E-2</v>
          </cell>
          <cell r="Z169">
            <v>9.6270863137815924E-2</v>
          </cell>
          <cell r="AA169">
            <v>2.901415561830319E-2</v>
          </cell>
          <cell r="AB169">
            <v>9.1405110474852794E-2</v>
          </cell>
          <cell r="AC169">
            <v>8.7359586418177163E-2</v>
          </cell>
          <cell r="AD169">
            <v>0.10265420939701635</v>
          </cell>
          <cell r="AE169">
            <v>5.6799544222502288E-2</v>
          </cell>
          <cell r="AF169">
            <v>0.12532197511742621</v>
          </cell>
          <cell r="AG169">
            <v>5.612165120400292E-2</v>
          </cell>
          <cell r="AH169">
            <v>8.7149018462094954E-2</v>
          </cell>
          <cell r="AI169">
            <v>8.2543314808761037E-2</v>
          </cell>
          <cell r="AJ169">
            <v>0.14608252698730084</v>
          </cell>
          <cell r="AK169">
            <v>9.1693802656742637E-2</v>
          </cell>
          <cell r="AL169">
            <v>8.4220560396332037E-2</v>
          </cell>
          <cell r="AM169">
            <v>5.5115728563913717E-2</v>
          </cell>
          <cell r="AN169">
            <v>0.13417461061624211</v>
          </cell>
          <cell r="AO169">
            <v>0.1347750776911712</v>
          </cell>
          <cell r="AP169">
            <v>0.15012532265908501</v>
          </cell>
          <cell r="AQ169">
            <v>0.12647795676374232</v>
          </cell>
          <cell r="AR169">
            <v>0.13789389269765395</v>
          </cell>
          <cell r="AS169">
            <v>0.17915545616548448</v>
          </cell>
          <cell r="AT169">
            <v>0.13142700529873927</v>
          </cell>
          <cell r="AU169">
            <v>0.17673560132555899</v>
          </cell>
          <cell r="AV169">
            <v>0.16718662745244034</v>
          </cell>
          <cell r="AW169">
            <v>0.16152989231340514</v>
          </cell>
          <cell r="AX169">
            <v>0.15849926582591153</v>
          </cell>
          <cell r="AY169">
            <v>0.14220160730231171</v>
          </cell>
          <cell r="AZ169">
            <v>0.14922334574330476</v>
          </cell>
          <cell r="BA169">
            <v>0.14962620932277923</v>
          </cell>
          <cell r="BB169">
            <v>0.15053977084575138</v>
          </cell>
          <cell r="BC169">
            <v>0.12802881009285011</v>
          </cell>
          <cell r="BD169">
            <v>8.9746957657968085E-2</v>
          </cell>
          <cell r="BE169">
            <v>7.3511590283623182E-2</v>
          </cell>
          <cell r="BF169">
            <v>8.8127243381272424E-2</v>
          </cell>
          <cell r="BR169">
            <v>0.11896583226749496</v>
          </cell>
          <cell r="BT169">
            <v>0.16152989231340514</v>
          </cell>
        </row>
        <row r="170">
          <cell r="A170" t="str">
            <v>Adjusted PAT</v>
          </cell>
          <cell r="S170">
            <v>441.20099999999843</v>
          </cell>
          <cell r="T170">
            <v>475.19999999999942</v>
          </cell>
          <cell r="U170">
            <v>-7.1546717171719343E-2</v>
          </cell>
          <cell r="Y170">
            <v>443.29999999999075</v>
          </cell>
          <cell r="Z170">
            <v>441.20099999999843</v>
          </cell>
          <cell r="AA170">
            <v>4.757468818049615E-3</v>
          </cell>
          <cell r="AB170" t="e">
            <v>#REF!</v>
          </cell>
          <cell r="AC170" t="e">
            <v>#REF!</v>
          </cell>
          <cell r="AD170" t="e">
            <v>#REF!</v>
          </cell>
        </row>
        <row r="171">
          <cell r="A171" t="str">
            <v>Report data</v>
          </cell>
          <cell r="S171">
            <v>5.3640154646695339E-2</v>
          </cell>
          <cell r="T171">
            <v>7.9655363159394449E-2</v>
          </cell>
          <cell r="Y171">
            <v>5.0315536184508201E-2</v>
          </cell>
          <cell r="Z171">
            <v>5.3640154646695339E-2</v>
          </cell>
          <cell r="AB171" t="e">
            <v>#REF!</v>
          </cell>
          <cell r="AC171" t="e">
            <v>#REF!</v>
          </cell>
          <cell r="AD171" t="e">
            <v>#REF!</v>
          </cell>
        </row>
        <row r="172">
          <cell r="A172" t="str">
            <v>Segment Details</v>
          </cell>
          <cell r="Y172">
            <v>39873</v>
          </cell>
          <cell r="Z172">
            <v>39538</v>
          </cell>
          <cell r="AA172" t="str">
            <v>% change</v>
          </cell>
          <cell r="AB172" t="str">
            <v>F2009</v>
          </cell>
          <cell r="AC172" t="str">
            <v>F2008</v>
          </cell>
          <cell r="AD172" t="str">
            <v>% change</v>
          </cell>
        </row>
        <row r="173">
          <cell r="A173" t="str">
            <v>Watches</v>
          </cell>
        </row>
        <row r="174">
          <cell r="A174" t="str">
            <v>Revenues</v>
          </cell>
          <cell r="Y174">
            <v>2400.3999999999996</v>
          </cell>
          <cell r="Z174">
            <v>2670.8999999999996</v>
          </cell>
          <cell r="AA174">
            <v>-0.10127672320191694</v>
          </cell>
          <cell r="AB174" t="e">
            <v>#REF!</v>
          </cell>
          <cell r="AC174" t="e">
            <v>#REF!</v>
          </cell>
          <cell r="AD174" t="e">
            <v>#REF!</v>
          </cell>
          <cell r="AE174" t="e">
            <v>#REF!</v>
          </cell>
        </row>
        <row r="175">
          <cell r="A175" t="str">
            <v>EBIT</v>
          </cell>
          <cell r="Y175">
            <v>376.32999999999981</v>
          </cell>
          <cell r="Z175">
            <v>542.1</v>
          </cell>
          <cell r="AA175">
            <v>-0.30579228924552704</v>
          </cell>
          <cell r="AB175" t="e">
            <v>#REF!</v>
          </cell>
          <cell r="AC175" t="e">
            <v>#REF!</v>
          </cell>
          <cell r="AD175" t="e">
            <v>#REF!</v>
          </cell>
        </row>
        <row r="176">
          <cell r="A176" t="str">
            <v>EBIT Margin</v>
          </cell>
          <cell r="Y176">
            <v>0.1567780369938343</v>
          </cell>
          <cell r="Z176">
            <v>0.20296529259800072</v>
          </cell>
          <cell r="AB176" t="e">
            <v>#REF!</v>
          </cell>
          <cell r="AC176" t="e">
            <v>#REF!</v>
          </cell>
        </row>
        <row r="177">
          <cell r="A177" t="str">
            <v xml:space="preserve">EBIT / Capital Employed </v>
          </cell>
          <cell r="Y177">
            <v>6066.0999999999985</v>
          </cell>
          <cell r="Z177">
            <v>5300.9999999999982</v>
          </cell>
          <cell r="AA177">
            <v>-0.65801373248373607</v>
          </cell>
          <cell r="AB177" t="e">
            <v>#REF!</v>
          </cell>
          <cell r="AC177" t="e">
            <v>#REF!</v>
          </cell>
        </row>
        <row r="178">
          <cell r="A178" t="str">
            <v xml:space="preserve">Jewellery </v>
          </cell>
          <cell r="Y178">
            <v>7823.4</v>
          </cell>
          <cell r="Z178">
            <v>21339.1</v>
          </cell>
          <cell r="AA178">
            <v>-0.63337722771813243</v>
          </cell>
        </row>
        <row r="179">
          <cell r="A179" t="str">
            <v>Revenues</v>
          </cell>
          <cell r="Y179">
            <v>6066.0999999999985</v>
          </cell>
          <cell r="Z179">
            <v>5300.9999999999982</v>
          </cell>
          <cell r="AA179">
            <v>0.14433125825315996</v>
          </cell>
          <cell r="AB179" t="e">
            <v>#REF!</v>
          </cell>
          <cell r="AC179" t="e">
            <v>#REF!</v>
          </cell>
          <cell r="AD179" t="e">
            <v>#REF!</v>
          </cell>
        </row>
        <row r="180">
          <cell r="A180" t="str">
            <v>EBIT</v>
          </cell>
          <cell r="Q180">
            <v>0</v>
          </cell>
          <cell r="Y180">
            <v>351.87000000000012</v>
          </cell>
          <cell r="Z180">
            <v>165.50099999999998</v>
          </cell>
          <cell r="AA180">
            <v>1.1260898725687469</v>
          </cell>
          <cell r="AB180" t="e">
            <v>#REF!</v>
          </cell>
          <cell r="AC180" t="e">
            <v>#REF!</v>
          </cell>
          <cell r="AD180" t="e">
            <v>#REF!</v>
          </cell>
        </row>
        <row r="181">
          <cell r="A181" t="str">
            <v>EBIT Margin</v>
          </cell>
          <cell r="Y181">
            <v>5.8005967590379355E-2</v>
          </cell>
          <cell r="Z181">
            <v>3.1220713073005099E-2</v>
          </cell>
          <cell r="AA181">
            <v>-0.67212141207522269</v>
          </cell>
          <cell r="AB181" t="e">
            <v>#REF!</v>
          </cell>
          <cell r="AC181" t="e">
            <v>#REF!</v>
          </cell>
        </row>
        <row r="182">
          <cell r="A182" t="str">
            <v xml:space="preserve">EBIT / Capital Employed </v>
          </cell>
          <cell r="Y182">
            <v>0.10458936480099876</v>
          </cell>
          <cell r="Z182">
            <v>5.525171930293115E-2</v>
          </cell>
          <cell r="AA182">
            <v>-0.79576252957625293</v>
          </cell>
          <cell r="AB182" t="e">
            <v>#REF!</v>
          </cell>
          <cell r="AC182" t="e">
            <v>#REF!</v>
          </cell>
        </row>
        <row r="183">
          <cell r="A183" t="str">
            <v>Others</v>
          </cell>
          <cell r="Y183">
            <v>9519.1</v>
          </cell>
          <cell r="Z183">
            <v>27577.699999999997</v>
          </cell>
          <cell r="AA183">
            <v>-0.65482618202388154</v>
          </cell>
        </row>
        <row r="184">
          <cell r="A184" t="str">
            <v>Revenues</v>
          </cell>
          <cell r="Y184">
            <v>359.09999999999991</v>
          </cell>
          <cell r="Z184">
            <v>258.20000000000016</v>
          </cell>
          <cell r="AA184">
            <v>-0.69516885751722501</v>
          </cell>
          <cell r="AB184" t="e">
            <v>#REF!</v>
          </cell>
          <cell r="AC184" t="e">
            <v>#REF!</v>
          </cell>
          <cell r="AD184" t="e">
            <v>#REF!</v>
          </cell>
        </row>
        <row r="185">
          <cell r="A185" t="str">
            <v>EBIT</v>
          </cell>
          <cell r="Y185">
            <v>-100.9</v>
          </cell>
          <cell r="Z185">
            <v>-81.2</v>
          </cell>
          <cell r="AB185" t="e">
            <v>#REF!</v>
          </cell>
          <cell r="AC185" t="e">
            <v>#REF!</v>
          </cell>
        </row>
        <row r="186">
          <cell r="A186" t="str">
            <v>Total Segment Revenues</v>
          </cell>
          <cell r="Y186">
            <v>8825.5999999999985</v>
          </cell>
          <cell r="Z186">
            <v>8230.0999999999985</v>
          </cell>
          <cell r="AA186">
            <v>7.2356350469617636E-2</v>
          </cell>
          <cell r="AB186" t="e">
            <v>#REF!</v>
          </cell>
          <cell r="AC186" t="e">
            <v>#REF!</v>
          </cell>
        </row>
        <row r="187">
          <cell r="A187" t="str">
            <v>Total Segment EBIT</v>
          </cell>
          <cell r="Y187">
            <v>627.29999999999995</v>
          </cell>
          <cell r="Z187">
            <v>626.40099999999995</v>
          </cell>
          <cell r="AA187">
            <v>1.4351828940246669E-3</v>
          </cell>
          <cell r="AB187" t="e">
            <v>#REF!</v>
          </cell>
          <cell r="AC187" t="e">
            <v>#REF!</v>
          </cell>
        </row>
        <row r="188">
          <cell r="A188" t="str">
            <v>Segment EBIT Margin</v>
          </cell>
          <cell r="Y188">
            <v>7.1077320522117488E-2</v>
          </cell>
          <cell r="Z188">
            <v>7.6110982855615378E-2</v>
          </cell>
          <cell r="AA188">
            <v>-0.73461150353178606</v>
          </cell>
          <cell r="AB188" t="e">
            <v>#REF!</v>
          </cell>
          <cell r="AC188" t="e">
            <v>#REF!</v>
          </cell>
        </row>
        <row r="189">
          <cell r="A189" t="str">
            <v>Exceptionals: Contingencies</v>
          </cell>
          <cell r="Y189">
            <v>0</v>
          </cell>
          <cell r="Z189">
            <v>0</v>
          </cell>
        </row>
        <row r="190">
          <cell r="A190" t="str">
            <v>YoY Change</v>
          </cell>
          <cell r="Y190">
            <v>596.19999999999891</v>
          </cell>
          <cell r="Z190">
            <v>1878.700000000005</v>
          </cell>
          <cell r="AA190">
            <v>-0.68265289828072739</v>
          </cell>
        </row>
        <row r="191">
          <cell r="A191" t="str">
            <v>Tax</v>
          </cell>
          <cell r="S191">
            <v>39508</v>
          </cell>
          <cell r="T191">
            <v>39142</v>
          </cell>
          <cell r="U191" t="str">
            <v>% change</v>
          </cell>
          <cell r="Y191" t="str">
            <v>Q4F09</v>
          </cell>
          <cell r="Z191" t="str">
            <v>Q4F08</v>
          </cell>
          <cell r="AA191" t="str">
            <v>% change</v>
          </cell>
          <cell r="AB191" t="str">
            <v>F2009</v>
          </cell>
          <cell r="AC191" t="str">
            <v>F2008</v>
          </cell>
          <cell r="AD191" t="str">
            <v>% change</v>
          </cell>
        </row>
        <row r="192">
          <cell r="A192" t="str">
            <v>Sales</v>
          </cell>
          <cell r="S192">
            <v>8359.4</v>
          </cell>
          <cell r="T192">
            <v>6058.3</v>
          </cell>
          <cell r="U192">
            <v>0.37982602380205654</v>
          </cell>
          <cell r="Y192">
            <v>8892.3999999999942</v>
          </cell>
          <cell r="Z192">
            <v>8359.4</v>
          </cell>
          <cell r="AA192">
            <v>6.3760556977772831E-2</v>
          </cell>
          <cell r="AB192" t="e">
            <v>#REF!</v>
          </cell>
          <cell r="AC192" t="e">
            <v>#REF!</v>
          </cell>
          <cell r="AD192" t="e">
            <v>#REF!</v>
          </cell>
        </row>
        <row r="193">
          <cell r="A193" t="str">
            <v>Excise Duties</v>
          </cell>
          <cell r="S193">
            <v>134.19999999999999</v>
          </cell>
          <cell r="T193">
            <v>92.6</v>
          </cell>
          <cell r="U193">
            <v>0.44924406047516197</v>
          </cell>
          <cell r="Y193">
            <v>82</v>
          </cell>
          <cell r="Z193">
            <v>134.19999999999999</v>
          </cell>
          <cell r="AA193">
            <v>-0.38897168405365123</v>
          </cell>
          <cell r="AB193" t="e">
            <v>#REF!</v>
          </cell>
          <cell r="AC193" t="e">
            <v>#REF!</v>
          </cell>
          <cell r="AD193" t="e">
            <v>#REF!</v>
          </cell>
        </row>
        <row r="194">
          <cell r="A194" t="str">
            <v>Net Sales</v>
          </cell>
          <cell r="S194">
            <v>8225.1999999999989</v>
          </cell>
          <cell r="T194">
            <v>5965.7</v>
          </cell>
          <cell r="U194">
            <v>0.37874851232881301</v>
          </cell>
          <cell r="Y194">
            <v>8810.3999999999942</v>
          </cell>
          <cell r="Z194">
            <v>8225.1999999999989</v>
          </cell>
          <cell r="AA194">
            <v>7.1147206146962461E-2</v>
          </cell>
          <cell r="AB194" t="e">
            <v>#REF!</v>
          </cell>
          <cell r="AC194" t="e">
            <v>#REF!</v>
          </cell>
          <cell r="AD194" t="e">
            <v>#REF!</v>
          </cell>
        </row>
        <row r="195">
          <cell r="A195" t="str">
            <v>Consumption of RM</v>
          </cell>
          <cell r="S195">
            <v>5986.4</v>
          </cell>
          <cell r="T195">
            <v>3902.9999999999995</v>
          </cell>
          <cell r="U195">
            <v>0.53379451703817593</v>
          </cell>
          <cell r="Y195">
            <v>6109.5000000000027</v>
          </cell>
          <cell r="Z195">
            <v>5986.4</v>
          </cell>
          <cell r="AA195">
            <v>2.0563276760658056E-2</v>
          </cell>
          <cell r="AB195" t="e">
            <v>#REF!</v>
          </cell>
          <cell r="AC195" t="e">
            <v>#REF!</v>
          </cell>
          <cell r="AD195" t="e">
            <v>#REF!</v>
          </cell>
        </row>
        <row r="196">
          <cell r="A196" t="str">
            <v>Staff Cost</v>
          </cell>
          <cell r="S196">
            <v>481.8</v>
          </cell>
          <cell r="T196">
            <v>444.1</v>
          </cell>
          <cell r="U196">
            <v>8.4890790362530888E-2</v>
          </cell>
          <cell r="Y196">
            <v>628.40000000000009</v>
          </cell>
          <cell r="Z196">
            <v>481.8</v>
          </cell>
          <cell r="AA196">
            <v>0.30427563304275651</v>
          </cell>
          <cell r="AB196" t="e">
            <v>#REF!</v>
          </cell>
          <cell r="AC196" t="e">
            <v>#REF!</v>
          </cell>
          <cell r="AD196" t="e">
            <v>#REF!</v>
          </cell>
        </row>
        <row r="197">
          <cell r="A197" t="str">
            <v>VRS Cost</v>
          </cell>
          <cell r="S197">
            <v>0</v>
          </cell>
          <cell r="T197">
            <v>25.3</v>
          </cell>
          <cell r="U197">
            <v>-1</v>
          </cell>
          <cell r="Y197">
            <v>0</v>
          </cell>
          <cell r="Z197">
            <v>0</v>
          </cell>
          <cell r="AB197" t="e">
            <v>#REF!</v>
          </cell>
          <cell r="AC197" t="e">
            <v>#REF!</v>
          </cell>
          <cell r="AD197" t="e">
            <v>#REF!</v>
          </cell>
        </row>
        <row r="198">
          <cell r="A198" t="str">
            <v>Advertising</v>
          </cell>
          <cell r="S198">
            <v>318.10000000000002</v>
          </cell>
          <cell r="T198">
            <v>276.10000000000002</v>
          </cell>
          <cell r="U198">
            <v>0.15211879753712432</v>
          </cell>
          <cell r="Y198">
            <v>368.59999999999991</v>
          </cell>
          <cell r="Z198">
            <v>318.10000000000002</v>
          </cell>
          <cell r="AA198">
            <v>0.15875510845645979</v>
          </cell>
          <cell r="AB198" t="e">
            <v>#REF!</v>
          </cell>
          <cell r="AC198" t="e">
            <v>#REF!</v>
          </cell>
          <cell r="AD198" t="e">
            <v>#REF!</v>
          </cell>
        </row>
        <row r="199">
          <cell r="A199" t="str">
            <v>Other exp</v>
          </cell>
          <cell r="S199">
            <v>764.39899999999989</v>
          </cell>
          <cell r="T199">
            <v>624.1</v>
          </cell>
          <cell r="U199">
            <v>0.22480211504566561</v>
          </cell>
          <cell r="Y199">
            <v>1088.4000000000003</v>
          </cell>
          <cell r="Z199">
            <v>764.39899999999989</v>
          </cell>
          <cell r="AA199">
            <v>0.42386371515399746</v>
          </cell>
          <cell r="AB199" t="e">
            <v>#REF!</v>
          </cell>
          <cell r="AC199" t="e">
            <v>#REF!</v>
          </cell>
          <cell r="AD199" t="e">
            <v>#REF!</v>
          </cell>
        </row>
        <row r="200">
          <cell r="A200" t="str">
            <v>Total Expenditure</v>
          </cell>
          <cell r="S200">
            <v>7550.6990000000005</v>
          </cell>
          <cell r="T200">
            <v>5272.6</v>
          </cell>
          <cell r="U200">
            <v>0.43206368774418702</v>
          </cell>
          <cell r="Y200">
            <v>8194.9000000000033</v>
          </cell>
          <cell r="Z200">
            <v>7550.6990000000005</v>
          </cell>
          <cell r="AA200">
            <v>8.5316736900782564E-2</v>
          </cell>
          <cell r="AB200" t="e">
            <v>#REF!</v>
          </cell>
          <cell r="AC200" t="e">
            <v>#REF!</v>
          </cell>
          <cell r="AD200" t="e">
            <v>#REF!</v>
          </cell>
        </row>
        <row r="201">
          <cell r="A201" t="str">
            <v>Operating Profit</v>
          </cell>
          <cell r="S201">
            <v>674.50099999999838</v>
          </cell>
          <cell r="T201">
            <v>693.09999999999945</v>
          </cell>
          <cell r="U201">
            <v>-2.6834511614487244E-2</v>
          </cell>
          <cell r="Y201">
            <v>615.49999999999091</v>
          </cell>
          <cell r="Z201">
            <v>674.50099999999838</v>
          </cell>
          <cell r="AA201">
            <v>-8.747355452402239E-2</v>
          </cell>
          <cell r="AB201" t="e">
            <v>#REF!</v>
          </cell>
          <cell r="AC201" t="e">
            <v>#REF!</v>
          </cell>
          <cell r="AD201" t="e">
            <v>#REF!</v>
          </cell>
        </row>
        <row r="202">
          <cell r="A202" t="str">
            <v>Operating Profit Margin</v>
          </cell>
          <cell r="S202">
            <v>8.2004206584642136E-2</v>
          </cell>
          <cell r="T202">
            <v>0.11618083376636429</v>
          </cell>
          <cell r="Y202">
            <v>6.9860619268136664E-2</v>
          </cell>
          <cell r="Z202">
            <v>8.2004206584642136E-2</v>
          </cell>
          <cell r="AB202" t="e">
            <v>#REF!</v>
          </cell>
          <cell r="AC202" t="e">
            <v>#REF!</v>
          </cell>
        </row>
        <row r="203">
          <cell r="A203" t="str">
            <v>Other Income</v>
          </cell>
          <cell r="S203">
            <v>3.8</v>
          </cell>
          <cell r="T203">
            <v>4.0999999999999996</v>
          </cell>
          <cell r="U203">
            <v>-7.3170731707317027E-2</v>
          </cell>
          <cell r="Y203">
            <v>16.700000000000003</v>
          </cell>
          <cell r="Z203">
            <v>3.8</v>
          </cell>
          <cell r="AA203">
            <v>3.3947368421052637</v>
          </cell>
          <cell r="AB203" t="e">
            <v>#REF!</v>
          </cell>
          <cell r="AC203" t="e">
            <v>#REF!</v>
          </cell>
          <cell r="AD203" t="e">
            <v>#REF!</v>
          </cell>
        </row>
        <row r="204">
          <cell r="A204" t="str">
            <v>Interest</v>
          </cell>
          <cell r="S204">
            <v>62.8</v>
          </cell>
          <cell r="T204">
            <v>65.7</v>
          </cell>
          <cell r="U204">
            <v>-4.4140030441400357E-2</v>
          </cell>
          <cell r="Y204">
            <v>55.200000000000017</v>
          </cell>
          <cell r="Z204">
            <v>62.8</v>
          </cell>
          <cell r="AA204">
            <v>-0.12101910828025442</v>
          </cell>
          <cell r="AB204" t="e">
            <v>#REF!</v>
          </cell>
          <cell r="AC204" t="e">
            <v>#REF!</v>
          </cell>
          <cell r="AD204" t="e">
            <v>#REF!</v>
          </cell>
        </row>
        <row r="205">
          <cell r="A205" t="str">
            <v>Depreciation</v>
          </cell>
          <cell r="S205">
            <v>79.3</v>
          </cell>
          <cell r="T205">
            <v>71.5</v>
          </cell>
          <cell r="U205">
            <v>0.10909090909090913</v>
          </cell>
          <cell r="Y205">
            <v>82.80000000000004</v>
          </cell>
          <cell r="Z205">
            <v>79.3</v>
          </cell>
          <cell r="AA205">
            <v>4.4136191677175862E-2</v>
          </cell>
          <cell r="AB205" t="e">
            <v>#REF!</v>
          </cell>
          <cell r="AC205" t="e">
            <v>#REF!</v>
          </cell>
          <cell r="AD205" t="e">
            <v>#REF!</v>
          </cell>
        </row>
        <row r="206">
          <cell r="A206" t="str">
            <v>Exceptionals: Contingencies</v>
          </cell>
          <cell r="S206">
            <v>0</v>
          </cell>
          <cell r="T206">
            <v>-172</v>
          </cell>
          <cell r="Y206">
            <v>0</v>
          </cell>
          <cell r="Z206">
            <v>0</v>
          </cell>
          <cell r="AB206" t="e">
            <v>#REF!</v>
          </cell>
          <cell r="AC206" t="e">
            <v>#REF!</v>
          </cell>
        </row>
        <row r="207">
          <cell r="A207" t="str">
            <v>PBT</v>
          </cell>
          <cell r="S207">
            <v>536.20099999999843</v>
          </cell>
          <cell r="T207">
            <v>387.99999999999943</v>
          </cell>
          <cell r="U207">
            <v>0.38196134020618344</v>
          </cell>
          <cell r="Y207">
            <v>494.19999999999084</v>
          </cell>
          <cell r="Z207">
            <v>536.20099999999843</v>
          </cell>
          <cell r="AA207">
            <v>-7.8330700614149706E-2</v>
          </cell>
          <cell r="AB207" t="e">
            <v>#REF!</v>
          </cell>
          <cell r="AC207" t="e">
            <v>#REF!</v>
          </cell>
          <cell r="AD207" t="e">
            <v>#REF!</v>
          </cell>
        </row>
        <row r="208">
          <cell r="A208" t="str">
            <v>Tax</v>
          </cell>
          <cell r="B208">
            <v>430.24364832451494</v>
          </cell>
          <cell r="C208">
            <v>455.75544162257495</v>
          </cell>
          <cell r="D208">
            <v>445.32976049382717</v>
          </cell>
          <cell r="E208">
            <v>448.27619329805998</v>
          </cell>
          <cell r="F208">
            <v>424.13895132275132</v>
          </cell>
          <cell r="G208">
            <v>450.57184021164022</v>
          </cell>
          <cell r="H208">
            <v>493.87804550264548</v>
          </cell>
          <cell r="S208">
            <v>95</v>
          </cell>
          <cell r="T208">
            <v>84.800000000000011</v>
          </cell>
          <cell r="U208">
            <v>0.12028301886792447</v>
          </cell>
          <cell r="Y208">
            <v>50.900000000000091</v>
          </cell>
          <cell r="Z208">
            <v>95</v>
          </cell>
          <cell r="AA208">
            <v>-0.46421052631578852</v>
          </cell>
          <cell r="AB208" t="e">
            <v>#REF!</v>
          </cell>
          <cell r="AC208" t="e">
            <v>#REF!</v>
          </cell>
          <cell r="AD208" t="e">
            <v>#REF!</v>
          </cell>
        </row>
        <row r="209">
          <cell r="A209" t="str">
            <v>Adjusted PAT</v>
          </cell>
          <cell r="B209">
            <v>12197.407429999999</v>
          </cell>
          <cell r="C209">
            <v>12920.66677</v>
          </cell>
          <cell r="D209">
            <v>12625.09871</v>
          </cell>
          <cell r="E209">
            <v>12708.630080000001</v>
          </cell>
          <cell r="F209">
            <v>12024.33927</v>
          </cell>
          <cell r="G209">
            <v>12773.711670000001</v>
          </cell>
          <cell r="H209">
            <v>14001.442590000001</v>
          </cell>
          <cell r="I209">
            <v>13457.94411</v>
          </cell>
          <cell r="J209">
            <v>14766.53824</v>
          </cell>
          <cell r="K209">
            <v>15507.17913</v>
          </cell>
          <cell r="L209">
            <v>15675.918159999999</v>
          </cell>
          <cell r="M209">
            <v>16688.103510000001</v>
          </cell>
          <cell r="N209">
            <v>15947.547490000001</v>
          </cell>
          <cell r="O209">
            <v>16100.946970000001</v>
          </cell>
          <cell r="P209">
            <v>17721.704549999999</v>
          </cell>
          <cell r="Q209">
            <v>18936.65569</v>
          </cell>
          <cell r="R209">
            <v>18534.359619999999</v>
          </cell>
          <cell r="S209">
            <v>441.20099999999843</v>
          </cell>
          <cell r="T209">
            <v>475.19999999999942</v>
          </cell>
          <cell r="U209">
            <v>-7.1546717171719343E-2</v>
          </cell>
          <cell r="V209">
            <v>18733.359550000001</v>
          </cell>
          <cell r="W209">
            <v>18971.677879999999</v>
          </cell>
          <cell r="X209">
            <v>20643.03471</v>
          </cell>
          <cell r="Y209">
            <v>443.29999999999075</v>
          </cell>
          <cell r="Z209">
            <v>441.20099999999843</v>
          </cell>
          <cell r="AA209">
            <v>4.757468818049615E-3</v>
          </cell>
          <cell r="AB209" t="e">
            <v>#REF!</v>
          </cell>
          <cell r="AC209" t="e">
            <v>#REF!</v>
          </cell>
          <cell r="AD209" t="e">
            <v>#REF!</v>
          </cell>
        </row>
        <row r="210">
          <cell r="A210" t="str">
            <v>Net margin</v>
          </cell>
          <cell r="B210">
            <v>279.72000000000003</v>
          </cell>
          <cell r="C210">
            <v>289.14999999999998</v>
          </cell>
          <cell r="D210">
            <v>274.25</v>
          </cell>
          <cell r="E210">
            <v>272.25</v>
          </cell>
          <cell r="F210">
            <v>257.95</v>
          </cell>
          <cell r="G210">
            <v>271.55</v>
          </cell>
          <cell r="H210">
            <v>292.55</v>
          </cell>
          <cell r="I210">
            <v>278.95</v>
          </cell>
          <cell r="J210">
            <v>302.5</v>
          </cell>
          <cell r="K210">
            <v>317.25</v>
          </cell>
          <cell r="L210">
            <v>324.05</v>
          </cell>
          <cell r="M210">
            <v>347.85</v>
          </cell>
          <cell r="N210">
            <v>335.95</v>
          </cell>
          <cell r="O210">
            <v>346.35</v>
          </cell>
          <cell r="P210">
            <v>387.27</v>
          </cell>
          <cell r="Q210">
            <v>415.05</v>
          </cell>
          <cell r="R210">
            <v>425.1</v>
          </cell>
          <cell r="S210">
            <v>5.3640154646695339E-2</v>
          </cell>
          <cell r="T210">
            <v>7.9655363159394449E-2</v>
          </cell>
          <cell r="U210">
            <v>438.05</v>
          </cell>
          <cell r="V210">
            <v>428.24</v>
          </cell>
          <cell r="W210">
            <v>435.88</v>
          </cell>
          <cell r="X210">
            <v>469</v>
          </cell>
          <cell r="Y210">
            <v>5.0315536184508201E-2</v>
          </cell>
          <cell r="Z210">
            <v>5.3640154646695339E-2</v>
          </cell>
          <cell r="AA210">
            <v>613.98</v>
          </cell>
          <cell r="AB210" t="e">
            <v>#REF!</v>
          </cell>
          <cell r="AC210" t="e">
            <v>#REF!</v>
          </cell>
          <cell r="AD210" t="e">
            <v>#REF!</v>
          </cell>
          <cell r="AE210">
            <v>667.58</v>
          </cell>
        </row>
        <row r="211">
          <cell r="A211" t="str">
            <v>Q/Q rise in gold price</v>
          </cell>
          <cell r="C211">
            <v>3.3712283712283631E-2</v>
          </cell>
          <cell r="D211">
            <v>-5.153034757046504E-2</v>
          </cell>
          <cell r="E211">
            <v>-7.2926162260711358E-3</v>
          </cell>
          <cell r="F211">
            <v>-5.252525252525253E-2</v>
          </cell>
          <cell r="G211">
            <v>5.2723396006978174E-2</v>
          </cell>
          <cell r="H211">
            <v>7.7333824341741852E-2</v>
          </cell>
          <cell r="I211">
            <v>-4.6487779866689505E-2</v>
          </cell>
          <cell r="J211">
            <v>8.4423731851586359E-2</v>
          </cell>
          <cell r="K211">
            <v>4.8760330578512479E-2</v>
          </cell>
          <cell r="L211">
            <v>2.1434200157604444E-2</v>
          </cell>
          <cell r="M211">
            <v>7.3445455948156102E-2</v>
          </cell>
          <cell r="N211">
            <v>-3.4210148052321476E-2</v>
          </cell>
          <cell r="O211">
            <v>3.0956987646971301E-2</v>
          </cell>
          <cell r="P211">
            <v>0.11814638371589425</v>
          </cell>
          <cell r="Q211">
            <v>7.1732899527461536E-2</v>
          </cell>
          <cell r="R211">
            <v>2.4213950126490857E-2</v>
          </cell>
          <cell r="S211">
            <v>-7.3159256645495274E-2</v>
          </cell>
          <cell r="T211">
            <v>6.1167512690355474E-2</v>
          </cell>
          <cell r="U211">
            <v>4.7715857450370658E-2</v>
          </cell>
          <cell r="V211">
            <v>-2.2394703800936E-2</v>
          </cell>
          <cell r="W211">
            <v>1.7840463291612041E-2</v>
          </cell>
          <cell r="X211">
            <v>7.598421583922188E-2</v>
          </cell>
          <cell r="Y211">
            <v>0.10234541577825151</v>
          </cell>
          <cell r="Z211">
            <v>0.12736943907156673</v>
          </cell>
          <cell r="AA211">
            <v>5.3409968259414908E-2</v>
          </cell>
          <cell r="AB211">
            <v>-2.8404834033681992E-2</v>
          </cell>
          <cell r="AC211">
            <v>6.5645220773125068E-2</v>
          </cell>
          <cell r="AD211">
            <v>4.6169576844423244E-2</v>
          </cell>
        </row>
        <row r="212">
          <cell r="A212" t="str">
            <v>Y/Y</v>
          </cell>
          <cell r="F212">
            <v>-7.7827827827827933E-2</v>
          </cell>
          <cell r="G212">
            <v>-6.0868061559744002E-2</v>
          </cell>
          <cell r="H212">
            <v>6.6727438468550559E-2</v>
          </cell>
          <cell r="I212">
            <v>2.4609733700642789E-2</v>
          </cell>
          <cell r="J212">
            <v>0.1727078891257996</v>
          </cell>
          <cell r="K212">
            <v>0.16829313201988572</v>
          </cell>
          <cell r="L212">
            <v>0.10767390189711157</v>
          </cell>
          <cell r="M212">
            <v>0.24699766983330362</v>
          </cell>
          <cell r="N212">
            <v>0.11057851239669425</v>
          </cell>
          <cell r="O212">
            <v>9.1725768321513135E-2</v>
          </cell>
          <cell r="P212">
            <v>0.19509334979169868</v>
          </cell>
          <cell r="Q212">
            <v>0.19318671841310908</v>
          </cell>
          <cell r="R212">
            <v>0.26536687006995097</v>
          </cell>
          <cell r="S212">
            <v>0.13757759491843502</v>
          </cell>
          <cell r="T212">
            <v>7.9608541844191416E-2</v>
          </cell>
          <cell r="U212">
            <v>5.5415010239730167E-2</v>
          </cell>
          <cell r="V212">
            <v>7.3864972947541574E-3</v>
          </cell>
          <cell r="W212">
            <v>0.10629441624365477</v>
          </cell>
          <cell r="X212">
            <v>0.12174121023678541</v>
          </cell>
          <cell r="Y212">
            <v>0.18023056728683939</v>
          </cell>
          <cell r="Z212">
            <v>0.36103586773771723</v>
          </cell>
          <cell r="AA212">
            <v>0.40859869688905204</v>
          </cell>
          <cell r="AB212">
            <v>0.2719402985074626</v>
          </cell>
          <cell r="AC212">
            <v>0.22959381044487426</v>
          </cell>
          <cell r="AD212">
            <v>0.14103114008750084</v>
          </cell>
        </row>
        <row r="213">
          <cell r="A213" t="str">
            <v>Actual vs Estimate</v>
          </cell>
        </row>
        <row r="214">
          <cell r="A214" t="str">
            <v>GFMSJDIA Index</v>
          </cell>
          <cell r="B214">
            <v>153.6</v>
          </cell>
          <cell r="C214">
            <v>148.9</v>
          </cell>
          <cell r="D214">
            <v>134.9</v>
          </cell>
          <cell r="E214">
            <v>182.6</v>
          </cell>
          <cell r="F214">
            <v>189.6</v>
          </cell>
          <cell r="G214">
            <v>177.5</v>
          </cell>
          <cell r="H214">
            <v>105.1</v>
          </cell>
          <cell r="I214">
            <v>125.6</v>
          </cell>
          <cell r="J214">
            <v>101.8</v>
          </cell>
          <cell r="K214">
            <v>116.2</v>
          </cell>
          <cell r="L214">
            <v>97.6</v>
          </cell>
          <cell r="M214">
            <v>143.69999999999999</v>
          </cell>
          <cell r="N214">
            <v>83.3</v>
          </cell>
          <cell r="O214">
            <v>162</v>
          </cell>
          <cell r="P214">
            <v>99.2</v>
          </cell>
          <cell r="Q214">
            <v>97.2</v>
          </cell>
          <cell r="R214">
            <v>98.1</v>
          </cell>
          <cell r="S214">
            <v>157.1</v>
          </cell>
          <cell r="T214">
            <v>112.8</v>
          </cell>
          <cell r="U214">
            <v>149.4</v>
          </cell>
          <cell r="V214">
            <v>167.6</v>
          </cell>
          <cell r="W214">
            <v>236.5</v>
          </cell>
          <cell r="X214">
            <v>114.2</v>
          </cell>
          <cell r="Y214" t="str">
            <v xml:space="preserve">Actual </v>
          </cell>
          <cell r="Z214" t="str">
            <v>MS e</v>
          </cell>
          <cell r="AA214" t="str">
            <v>Difference</v>
          </cell>
          <cell r="AB214">
            <v>127.8</v>
          </cell>
          <cell r="AC214">
            <v>165.4</v>
          </cell>
          <cell r="AD214">
            <v>139.80000000000001</v>
          </cell>
          <cell r="AE214">
            <v>229.6</v>
          </cell>
          <cell r="AF214">
            <v>134.80000000000001</v>
          </cell>
          <cell r="AG214">
            <v>54</v>
          </cell>
        </row>
        <row r="215">
          <cell r="A215" t="str">
            <v>Q/Q</v>
          </cell>
          <cell r="C215">
            <v>-3.0598958333333259E-2</v>
          </cell>
          <cell r="D215">
            <v>-9.4022834116856968E-2</v>
          </cell>
          <cell r="E215">
            <v>0.35359525574499617</v>
          </cell>
          <cell r="F215">
            <v>3.8335158817086601E-2</v>
          </cell>
          <cell r="G215">
            <v>-6.3818565400843852E-2</v>
          </cell>
          <cell r="H215">
            <v>-0.40788732394366201</v>
          </cell>
          <cell r="I215">
            <v>0.19505233111322551</v>
          </cell>
          <cell r="J215">
            <v>-0.18949044585987262</v>
          </cell>
          <cell r="K215">
            <v>0.14145383104125742</v>
          </cell>
          <cell r="L215">
            <v>-0.16006884681583489</v>
          </cell>
          <cell r="M215">
            <v>0.4723360655737705</v>
          </cell>
          <cell r="N215">
            <v>-0.42032011134307579</v>
          </cell>
          <cell r="O215">
            <v>0.94477791116446586</v>
          </cell>
          <cell r="P215">
            <v>-0.38765432098765429</v>
          </cell>
          <cell r="Q215">
            <v>-2.0161290322580627E-2</v>
          </cell>
          <cell r="R215">
            <v>9.2592592592590783E-3</v>
          </cell>
          <cell r="S215">
            <v>0.60142711518858305</v>
          </cell>
          <cell r="T215">
            <v>-0.28198599618077658</v>
          </cell>
          <cell r="U215">
            <v>0.32446808510638303</v>
          </cell>
          <cell r="V215">
            <v>0.12182061579651937</v>
          </cell>
          <cell r="W215">
            <v>0.41109785202863969</v>
          </cell>
          <cell r="X215">
            <v>-0.51712473572938689</v>
          </cell>
          <cell r="Y215">
            <v>-0.39754816112084068</v>
          </cell>
          <cell r="Z215">
            <v>0.48110465116279078</v>
          </cell>
          <cell r="AA215">
            <v>0.28655544651619214</v>
          </cell>
          <cell r="AB215">
            <v>-2.517162471395884E-2</v>
          </cell>
          <cell r="AC215">
            <v>0.29420970266040691</v>
          </cell>
          <cell r="AD215">
            <v>-0.15477629987908093</v>
          </cell>
          <cell r="AE215">
            <v>0.64234620886981375</v>
          </cell>
          <cell r="AF215">
            <v>-0.41289198606271771</v>
          </cell>
          <cell r="AG215">
            <v>-0.59940652818991103</v>
          </cell>
        </row>
        <row r="216">
          <cell r="A216" t="str">
            <v>Net Sales</v>
          </cell>
          <cell r="F216">
            <v>0.234375</v>
          </cell>
          <cell r="G216">
            <v>0.19207521826729335</v>
          </cell>
          <cell r="H216">
            <v>-0.22090437361008164</v>
          </cell>
          <cell r="I216">
            <v>-0.31215772179627599</v>
          </cell>
          <cell r="J216">
            <v>-0.46308016877637126</v>
          </cell>
          <cell r="K216">
            <v>-0.34535211267605637</v>
          </cell>
          <cell r="L216">
            <v>-7.136060894386298E-2</v>
          </cell>
          <cell r="M216">
            <v>0.14410828025477707</v>
          </cell>
          <cell r="N216">
            <v>-0.18172888015717092</v>
          </cell>
          <cell r="O216">
            <v>0.39414802065404464</v>
          </cell>
          <cell r="P216">
            <v>1.6393442622950838E-2</v>
          </cell>
          <cell r="Q216">
            <v>-0.32359081419624214</v>
          </cell>
          <cell r="R216">
            <v>0.17767106842737102</v>
          </cell>
          <cell r="S216">
            <v>-3.0246913580247003E-2</v>
          </cell>
          <cell r="T216">
            <v>0.13709677419354827</v>
          </cell>
          <cell r="U216">
            <v>0.53703703703703698</v>
          </cell>
          <cell r="V216">
            <v>0.70846075433231404</v>
          </cell>
          <cell r="W216">
            <v>0.50541056651814142</v>
          </cell>
          <cell r="X216">
            <v>1.2411347517730542E-2</v>
          </cell>
          <cell r="Y216">
            <v>10240.299999999999</v>
          </cell>
          <cell r="Z216">
            <v>29943.600000000002</v>
          </cell>
          <cell r="AA216">
            <v>-0.65801373248373607</v>
          </cell>
          <cell r="AB216">
            <v>0.11908931698774072</v>
          </cell>
          <cell r="AC216">
            <v>1.4040697674418605</v>
          </cell>
          <cell r="AD216">
            <v>0.37193326790971537</v>
          </cell>
          <cell r="AE216">
            <v>0.75133485888634644</v>
          </cell>
          <cell r="AF216">
            <v>5.4773082942097151E-2</v>
          </cell>
          <cell r="AG216">
            <v>-0.67351874244256349</v>
          </cell>
        </row>
        <row r="217">
          <cell r="A217" t="str">
            <v>Consumption of RM</v>
          </cell>
          <cell r="Y217">
            <v>7823.4</v>
          </cell>
          <cell r="Z217">
            <v>21339.1</v>
          </cell>
          <cell r="AA217">
            <v>-0.63337722771813243</v>
          </cell>
        </row>
        <row r="218">
          <cell r="A218" t="str">
            <v>Staff Cost</v>
          </cell>
          <cell r="B218">
            <v>754.8</v>
          </cell>
          <cell r="C218">
            <v>716.2</v>
          </cell>
          <cell r="D218">
            <v>723.4</v>
          </cell>
          <cell r="E218">
            <v>1004.5</v>
          </cell>
          <cell r="F218">
            <v>770.1</v>
          </cell>
          <cell r="G218">
            <v>689.8</v>
          </cell>
          <cell r="H218">
            <v>635.4</v>
          </cell>
          <cell r="I218">
            <v>905.5</v>
          </cell>
          <cell r="J218">
            <v>618.20000000000005</v>
          </cell>
          <cell r="K218">
            <v>587</v>
          </cell>
          <cell r="L218">
            <v>592.29999999999995</v>
          </cell>
          <cell r="M218">
            <v>526.5</v>
          </cell>
          <cell r="N218">
            <v>526.5</v>
          </cell>
          <cell r="O218">
            <v>614.4</v>
          </cell>
          <cell r="P218">
            <v>590.20000000000005</v>
          </cell>
          <cell r="Q218">
            <v>748.1</v>
          </cell>
          <cell r="R218">
            <v>569.9</v>
          </cell>
          <cell r="S218">
            <v>631.9</v>
          </cell>
          <cell r="T218">
            <v>601.1</v>
          </cell>
          <cell r="U218">
            <v>811</v>
          </cell>
          <cell r="V218">
            <v>681.4</v>
          </cell>
          <cell r="W218">
            <v>738.5</v>
          </cell>
          <cell r="X218">
            <v>613.6</v>
          </cell>
          <cell r="Y218">
            <v>629.1</v>
          </cell>
          <cell r="Z218">
            <v>1891.6</v>
          </cell>
          <cell r="AA218">
            <v>-0.66742440262211877</v>
          </cell>
          <cell r="AB218">
            <v>557.9</v>
          </cell>
          <cell r="AC218">
            <v>710.7</v>
          </cell>
          <cell r="AD218">
            <v>572.79999999999995</v>
          </cell>
        </row>
        <row r="219">
          <cell r="A219" t="str">
            <v>VRS Cost</v>
          </cell>
          <cell r="C219">
            <v>-5.1139374668786264E-2</v>
          </cell>
          <cell r="D219">
            <v>1.0053057805082366E-2</v>
          </cell>
          <cell r="E219">
            <v>0.38858169753939742</v>
          </cell>
          <cell r="F219">
            <v>-0.23334992533598808</v>
          </cell>
          <cell r="G219">
            <v>-0.10427217244513709</v>
          </cell>
          <cell r="H219">
            <v>-7.8863438677877595E-2</v>
          </cell>
          <cell r="I219">
            <v>0.42508655964746622</v>
          </cell>
          <cell r="J219">
            <v>-0.31728326891220315</v>
          </cell>
          <cell r="K219">
            <v>-5.0469103849886787E-2</v>
          </cell>
          <cell r="L219">
            <v>9.028960817717202E-3</v>
          </cell>
          <cell r="M219">
            <v>-0.11109235184872523</v>
          </cell>
          <cell r="N219">
            <v>0</v>
          </cell>
          <cell r="O219">
            <v>0.16695156695156688</v>
          </cell>
          <cell r="P219">
            <v>-3.9388020833333259E-2</v>
          </cell>
          <cell r="Q219">
            <v>0.26753642832937974</v>
          </cell>
          <cell r="R219">
            <v>-0.23820344873679999</v>
          </cell>
          <cell r="S219">
            <v>0.10879101596771368</v>
          </cell>
          <cell r="T219">
            <v>-4.8741889539483996E-2</v>
          </cell>
          <cell r="U219">
            <v>0.34919314589918482</v>
          </cell>
          <cell r="V219">
            <v>-0.15980271270036994</v>
          </cell>
          <cell r="W219">
            <v>8.3798062811857976E-2</v>
          </cell>
          <cell r="X219">
            <v>-0.16912660798916723</v>
          </cell>
          <cell r="Y219">
            <v>0</v>
          </cell>
          <cell r="Z219">
            <v>42.1</v>
          </cell>
          <cell r="AA219">
            <v>7.1311475409836067E-2</v>
          </cell>
          <cell r="AB219">
            <v>6.7138485080336707E-2</v>
          </cell>
          <cell r="AC219">
            <v>0.27388420863954122</v>
          </cell>
          <cell r="AD219">
            <v>-0.19403405093569737</v>
          </cell>
        </row>
        <row r="220">
          <cell r="A220" t="str">
            <v>Advertising</v>
          </cell>
          <cell r="F220">
            <v>2.0270270270270396E-2</v>
          </cell>
          <cell r="G220">
            <v>-3.6861211951968897E-2</v>
          </cell>
          <cell r="H220">
            <v>-0.12164777439867291</v>
          </cell>
          <cell r="I220">
            <v>-9.8556495769039354E-2</v>
          </cell>
          <cell r="J220">
            <v>-0.1972471107648357</v>
          </cell>
          <cell r="K220">
            <v>-0.14902870397216583</v>
          </cell>
          <cell r="L220">
            <v>-6.7831287378029681E-2</v>
          </cell>
          <cell r="M220">
            <v>-0.41855328547763671</v>
          </cell>
          <cell r="N220">
            <v>-0.14833387253316088</v>
          </cell>
          <cell r="O220">
            <v>4.6678023850085237E-2</v>
          </cell>
          <cell r="P220">
            <v>-3.5455005909166282E-3</v>
          </cell>
          <cell r="Q220">
            <v>0.42089268755935416</v>
          </cell>
          <cell r="R220">
            <v>8.2431149097815792E-2</v>
          </cell>
          <cell r="S220">
            <v>2.8483072916666741E-2</v>
          </cell>
          <cell r="T220">
            <v>1.8468315825143966E-2</v>
          </cell>
          <cell r="U220">
            <v>8.4079668493516779E-2</v>
          </cell>
          <cell r="V220">
            <v>0.19564835936129144</v>
          </cell>
          <cell r="W220">
            <v>0.16869757873081181</v>
          </cell>
          <cell r="X220">
            <v>2.0795208783896291E-2</v>
          </cell>
          <cell r="Y220">
            <v>496.9</v>
          </cell>
          <cell r="Z220">
            <v>1515.5</v>
          </cell>
          <cell r="AA220">
            <v>-0.67212141207522269</v>
          </cell>
          <cell r="AB220">
            <v>-9.0775749674054884E-2</v>
          </cell>
          <cell r="AC220">
            <v>5.4920587798723552E-2</v>
          </cell>
          <cell r="AD220">
            <v>0.17377049180327853</v>
          </cell>
        </row>
        <row r="221">
          <cell r="A221" t="str">
            <v>Other exp</v>
          </cell>
          <cell r="Y221">
            <v>569.70000000000005</v>
          </cell>
          <cell r="Z221">
            <v>2789.4</v>
          </cell>
          <cell r="AA221">
            <v>-0.79576252957625293</v>
          </cell>
        </row>
        <row r="222">
          <cell r="A222" t="str">
            <v>Total Expenditure</v>
          </cell>
          <cell r="B222">
            <v>0.20349761526232116</v>
          </cell>
          <cell r="C222">
            <v>0.20790282044121752</v>
          </cell>
          <cell r="D222">
            <v>0.18648050870887478</v>
          </cell>
          <cell r="E222">
            <v>0.18178198108511698</v>
          </cell>
          <cell r="F222">
            <v>0.24620179197506817</v>
          </cell>
          <cell r="G222">
            <v>0.25732096259785447</v>
          </cell>
          <cell r="H222">
            <v>0.16540761724897701</v>
          </cell>
          <cell r="I222">
            <v>0.1387078961899503</v>
          </cell>
          <cell r="J222">
            <v>0.16467162730507925</v>
          </cell>
          <cell r="K222">
            <v>0.1979557069846678</v>
          </cell>
          <cell r="L222">
            <v>0.16478136079689346</v>
          </cell>
          <cell r="M222">
            <v>0.27293447293447293</v>
          </cell>
          <cell r="N222">
            <v>0.15821462488129154</v>
          </cell>
          <cell r="O222">
            <v>0.263671875</v>
          </cell>
          <cell r="P222">
            <v>0.16807861741782446</v>
          </cell>
          <cell r="Q222">
            <v>0.1299291538564363</v>
          </cell>
          <cell r="R222">
            <v>0.17213546236181787</v>
          </cell>
          <cell r="S222">
            <v>0.24861528722899193</v>
          </cell>
          <cell r="T222">
            <v>0.1876559640658792</v>
          </cell>
          <cell r="U222">
            <v>0.18421701602959309</v>
          </cell>
          <cell r="V222">
            <v>0.24596419137070738</v>
          </cell>
          <cell r="W222">
            <v>0.32024373730534866</v>
          </cell>
          <cell r="X222">
            <v>0.18611473272490223</v>
          </cell>
          <cell r="Y222">
            <v>9519.1</v>
          </cell>
          <cell r="Z222">
            <v>27577.699999999997</v>
          </cell>
          <cell r="AA222">
            <v>-0.65482618202388154</v>
          </cell>
          <cell r="AB222">
            <v>0.22907331062914502</v>
          </cell>
          <cell r="AC222">
            <v>0.23272829604615167</v>
          </cell>
          <cell r="AD222">
            <v>0.2440642458100559</v>
          </cell>
        </row>
        <row r="223">
          <cell r="A223" t="str">
            <v>Operating Profit</v>
          </cell>
          <cell r="F223">
            <v>4.2704176712747011E-2</v>
          </cell>
          <cell r="G223">
            <v>4.9418142156636952E-2</v>
          </cell>
          <cell r="H223">
            <v>-2.1072891459897769E-2</v>
          </cell>
          <cell r="I223">
            <v>-4.3074084895166675E-2</v>
          </cell>
          <cell r="J223">
            <v>-8.1530164669988914E-2</v>
          </cell>
          <cell r="K223">
            <v>-5.9365255613186674E-2</v>
          </cell>
          <cell r="L223">
            <v>-6.2625645208355674E-4</v>
          </cell>
          <cell r="M223">
            <v>0.13422657674452262</v>
          </cell>
          <cell r="N223">
            <v>-6.4570024237877166E-3</v>
          </cell>
          <cell r="O223">
            <v>6.5716168015332199E-2</v>
          </cell>
          <cell r="P223">
            <v>3.2972566209309995E-3</v>
          </cell>
          <cell r="Q223">
            <v>-0.14300531907803662</v>
          </cell>
          <cell r="R223">
            <v>1.3920837480526332E-2</v>
          </cell>
          <cell r="S223">
            <v>-1.5056587771008073E-2</v>
          </cell>
          <cell r="T223">
            <v>1.9577346648054744E-2</v>
          </cell>
          <cell r="U223">
            <v>5.4287862173156787E-2</v>
          </cell>
          <cell r="V223">
            <v>7.382872900888951E-2</v>
          </cell>
          <cell r="W223">
            <v>7.1628450076356737E-2</v>
          </cell>
          <cell r="X223">
            <v>-1.5412313409769729E-3</v>
          </cell>
          <cell r="Y223">
            <v>721.19999999999891</v>
          </cell>
          <cell r="Z223">
            <v>2365.9000000000051</v>
          </cell>
          <cell r="AA223">
            <v>-0.69516885751722501</v>
          </cell>
          <cell r="AB223">
            <v>4.295857790424279E-2</v>
          </cell>
          <cell r="AC223">
            <v>0.13060568954474155</v>
          </cell>
          <cell r="AD223">
            <v>3.5252770400219818E-2</v>
          </cell>
        </row>
        <row r="224">
          <cell r="A224" t="str">
            <v>Operating Profit Margin</v>
          </cell>
          <cell r="Y224">
            <v>7.0427624190697438E-2</v>
          </cell>
          <cell r="Z224">
            <v>7.9011875659573502E-2</v>
          </cell>
          <cell r="AF224" t="str">
            <v>Corr</v>
          </cell>
        </row>
        <row r="225">
          <cell r="A225" t="str">
            <v>Other Income</v>
          </cell>
          <cell r="B225">
            <v>9.3668089687166596</v>
          </cell>
          <cell r="C225">
            <v>5.7155819408935731</v>
          </cell>
          <cell r="D225">
            <v>3.6103624010181865</v>
          </cell>
          <cell r="E225">
            <v>3.5921038760652144</v>
          </cell>
          <cell r="F225">
            <v>3.9695273567359362</v>
          </cell>
          <cell r="G225">
            <v>6.1857004246535778</v>
          </cell>
          <cell r="H225">
            <v>9.0804382589368995</v>
          </cell>
          <cell r="I225">
            <v>4.9019619306170856</v>
          </cell>
          <cell r="J225">
            <v>8.4804790926613443</v>
          </cell>
          <cell r="K225">
            <v>9.0160852696574736</v>
          </cell>
          <cell r="L225">
            <v>6.4343697517804816</v>
          </cell>
          <cell r="M225">
            <v>10.618783249146052</v>
          </cell>
          <cell r="N225">
            <v>13.480829218198002</v>
          </cell>
          <cell r="O225">
            <v>15.42439272793734</v>
          </cell>
          <cell r="P225">
            <v>13.421032097575079</v>
          </cell>
          <cell r="Q225">
            <v>15.389681691446594</v>
          </cell>
          <cell r="R225">
            <v>9.9220538480773666</v>
          </cell>
          <cell r="S225">
            <v>13.457724642900002</v>
          </cell>
          <cell r="T225">
            <v>6.9147232363891087</v>
          </cell>
          <cell r="U225">
            <v>11.754835829761063</v>
          </cell>
          <cell r="V225">
            <v>9.2398495904724616</v>
          </cell>
          <cell r="W225">
            <v>7.2525535732847564</v>
          </cell>
          <cell r="X225">
            <v>15.326090230654987</v>
          </cell>
          <cell r="Y225">
            <v>9.9</v>
          </cell>
          <cell r="Z225">
            <v>11.5</v>
          </cell>
          <cell r="AA225">
            <v>-0.13913043478260867</v>
          </cell>
          <cell r="AB225">
            <v>23.97453940628813</v>
          </cell>
          <cell r="AC225">
            <v>22.125167216521088</v>
          </cell>
          <cell r="AD225">
            <v>20.678670356007704</v>
          </cell>
          <cell r="AE225">
            <v>14.799000042994123</v>
          </cell>
          <cell r="AF225">
            <v>-0.21291608548383117</v>
          </cell>
        </row>
        <row r="226">
          <cell r="A226" t="str">
            <v>Interest</v>
          </cell>
          <cell r="Y226">
            <v>56</v>
          </cell>
          <cell r="Z226">
            <v>201.4</v>
          </cell>
          <cell r="AA226">
            <v>-0.72194637537239326</v>
          </cell>
        </row>
        <row r="227">
          <cell r="A227" t="str">
            <v>Depreciation</v>
          </cell>
          <cell r="B227" t="str">
            <v>F2001</v>
          </cell>
          <cell r="C227" t="str">
            <v>F2002</v>
          </cell>
          <cell r="D227" t="str">
            <v>F2003</v>
          </cell>
          <cell r="E227" t="str">
            <v>F2004</v>
          </cell>
          <cell r="F227" t="str">
            <v>F2005</v>
          </cell>
          <cell r="G227" t="str">
            <v>F2006</v>
          </cell>
          <cell r="H227" t="str">
            <v>F2007</v>
          </cell>
          <cell r="I227" t="str">
            <v>Mar-Dec 2007</v>
          </cell>
          <cell r="Y227">
            <v>78.900000000000006</v>
          </cell>
          <cell r="Z227">
            <v>297.3</v>
          </cell>
          <cell r="AA227">
            <v>-0.73461150353178606</v>
          </cell>
        </row>
        <row r="228">
          <cell r="A228" t="str">
            <v>Exceptionals: Contingencies</v>
          </cell>
          <cell r="B228">
            <v>0.20409433140439301</v>
          </cell>
          <cell r="C228">
            <v>0.17901646249429609</v>
          </cell>
          <cell r="D228">
            <v>0.19746449849930564</v>
          </cell>
          <cell r="E228">
            <v>0.18096408467454214</v>
          </cell>
          <cell r="F228">
            <v>0.21534453658178615</v>
          </cell>
          <cell r="G228">
            <v>0.20741506882011296</v>
          </cell>
          <cell r="H228">
            <v>0.23860079519499194</v>
          </cell>
          <cell r="Y228">
            <v>0</v>
          </cell>
          <cell r="Z228">
            <v>0</v>
          </cell>
        </row>
        <row r="229">
          <cell r="A229" t="str">
            <v>PBT</v>
          </cell>
          <cell r="B229">
            <v>656</v>
          </cell>
          <cell r="C229">
            <v>510.00000000000006</v>
          </cell>
          <cell r="D229">
            <v>440.8</v>
          </cell>
          <cell r="E229">
            <v>456.5</v>
          </cell>
          <cell r="F229">
            <v>586.9</v>
          </cell>
          <cell r="G229">
            <v>521.4</v>
          </cell>
          <cell r="H229">
            <v>564.09999999999991</v>
          </cell>
          <cell r="I229">
            <v>418.4</v>
          </cell>
          <cell r="J229">
            <v>2.0368833092668126E-2</v>
          </cell>
          <cell r="V229">
            <v>32150.720000000001</v>
          </cell>
          <cell r="Y229">
            <v>596.19999999999891</v>
          </cell>
          <cell r="Z229">
            <v>1878.700000000005</v>
          </cell>
          <cell r="AA229">
            <v>-0.68265289828072739</v>
          </cell>
        </row>
        <row r="230">
          <cell r="A230" t="str">
            <v>Tax</v>
          </cell>
          <cell r="C230">
            <v>-0.22256097560975596</v>
          </cell>
          <cell r="D230">
            <v>-0.13568627450980397</v>
          </cell>
          <cell r="E230">
            <v>3.5617059891106972E-2</v>
          </cell>
          <cell r="F230">
            <v>0.28565169769989041</v>
          </cell>
          <cell r="G230">
            <v>-0.11160333958084856</v>
          </cell>
          <cell r="H230">
            <v>8.1894898350594492E-2</v>
          </cell>
          <cell r="Y230">
            <v>174.9</v>
          </cell>
          <cell r="Z230">
            <v>440.1</v>
          </cell>
          <cell r="AA230">
            <v>-0.60259032038173144</v>
          </cell>
        </row>
        <row r="231">
          <cell r="A231" t="str">
            <v>Adjusted PAT</v>
          </cell>
          <cell r="B231" t="e">
            <v>#REF!</v>
          </cell>
          <cell r="C231" t="e">
            <v>#REF!</v>
          </cell>
          <cell r="D231" t="e">
            <v>#REF!</v>
          </cell>
          <cell r="E231" t="e">
            <v>#REF!</v>
          </cell>
          <cell r="F231" t="e">
            <v>#REF!</v>
          </cell>
          <cell r="G231" t="e">
            <v>#REF!</v>
          </cell>
          <cell r="H231" t="e">
            <v>#REF!</v>
          </cell>
          <cell r="I231" t="e">
            <v>#REF!</v>
          </cell>
          <cell r="Y231">
            <v>421.29999999999893</v>
          </cell>
          <cell r="Z231">
            <v>1438.6000000000049</v>
          </cell>
          <cell r="AA231">
            <v>-0.70714583622966942</v>
          </cell>
        </row>
        <row r="232">
          <cell r="A232" t="str">
            <v>Net margin</v>
          </cell>
          <cell r="C232" t="e">
            <v>#REF!</v>
          </cell>
          <cell r="D232" t="e">
            <v>#REF!</v>
          </cell>
          <cell r="E232" t="e">
            <v>#REF!</v>
          </cell>
          <cell r="F232" t="e">
            <v>#REF!</v>
          </cell>
          <cell r="G232" t="e">
            <v>#REF!</v>
          </cell>
          <cell r="H232" t="e">
            <v>#REF!</v>
          </cell>
          <cell r="I232" t="e">
            <v>#REF!</v>
          </cell>
          <cell r="Y232">
            <v>4.1141372811343314E-2</v>
          </cell>
          <cell r="Z232">
            <v>4.8043655405495829E-2</v>
          </cell>
        </row>
        <row r="233">
          <cell r="A233" t="str">
            <v>Average Gold Price for the yr, Rs/oz</v>
          </cell>
          <cell r="B233" t="e">
            <v>#REF!</v>
          </cell>
          <cell r="C233" t="e">
            <v>#REF!</v>
          </cell>
          <cell r="D233" t="e">
            <v>#REF!</v>
          </cell>
          <cell r="E233" t="e">
            <v>#REF!</v>
          </cell>
          <cell r="F233" t="e">
            <v>#REF!</v>
          </cell>
          <cell r="G233" t="e">
            <v>#REF!</v>
          </cell>
          <cell r="H233" t="e">
            <v>#REF!</v>
          </cell>
          <cell r="I233" t="e">
            <v>#REF!</v>
          </cell>
        </row>
        <row r="234">
          <cell r="A234" t="str">
            <v>yoy growth</v>
          </cell>
          <cell r="C234" t="e">
            <v>#REF!</v>
          </cell>
          <cell r="D234" t="e">
            <v>#REF!</v>
          </cell>
          <cell r="E234" t="e">
            <v>#REF!</v>
          </cell>
          <cell r="F234" t="e">
            <v>#REF!</v>
          </cell>
          <cell r="G234" t="e">
            <v>#REF!</v>
          </cell>
          <cell r="H234" t="e">
            <v>#REF!</v>
          </cell>
          <cell r="I234" t="e">
            <v>#REF!</v>
          </cell>
        </row>
        <row r="235">
          <cell r="A235" t="str">
            <v>Jewellery Dd in Troy Oz</v>
          </cell>
          <cell r="B235">
            <v>21090872.32</v>
          </cell>
          <cell r="C235">
            <v>16396867.200000003</v>
          </cell>
          <cell r="D235">
            <v>14172037.376</v>
          </cell>
          <cell r="E235">
            <v>14676803.68</v>
          </cell>
          <cell r="F235">
            <v>18869257.568</v>
          </cell>
          <cell r="G235">
            <v>16763385.408</v>
          </cell>
          <cell r="H235">
            <v>18136221.151999999</v>
          </cell>
          <cell r="I235">
            <v>13451861.248</v>
          </cell>
        </row>
        <row r="236">
          <cell r="A236" t="str">
            <v>Q3 and Q4 F08</v>
          </cell>
          <cell r="B236" t="e">
            <v>#REF!</v>
          </cell>
          <cell r="C236" t="e">
            <v>#REF!</v>
          </cell>
          <cell r="D236" t="e">
            <v>#REF!</v>
          </cell>
          <cell r="E236" t="e">
            <v>#REF!</v>
          </cell>
          <cell r="F236" t="e">
            <v>#REF!</v>
          </cell>
          <cell r="G236" t="e">
            <v>#REF!</v>
          </cell>
          <cell r="H236" t="e">
            <v>#REF!</v>
          </cell>
          <cell r="I236" t="e">
            <v>#REF!</v>
          </cell>
          <cell r="J236" t="e">
            <v>#REF!</v>
          </cell>
        </row>
        <row r="237">
          <cell r="A237" t="str">
            <v>Healthy SSG vol growth 18-20% in jewellery</v>
          </cell>
          <cell r="C237" t="e">
            <v>#REF!</v>
          </cell>
          <cell r="D237" t="e">
            <v>#REF!</v>
          </cell>
          <cell r="E237" t="e">
            <v>#REF!</v>
          </cell>
          <cell r="F237" t="e">
            <v>#REF!</v>
          </cell>
          <cell r="G237" t="e">
            <v>#REF!</v>
          </cell>
          <cell r="H237" t="e">
            <v>#REF!</v>
          </cell>
        </row>
        <row r="238">
          <cell r="A238" t="str">
            <v>Gained mkt share in jewellery</v>
          </cell>
        </row>
        <row r="239">
          <cell r="A239" t="str">
            <v>Brand building design capab</v>
          </cell>
        </row>
        <row r="240">
          <cell r="A240" t="str">
            <v>GP may be affected by Rajesh</v>
          </cell>
        </row>
        <row r="241">
          <cell r="A241" t="str">
            <v>Like Marico, they went 30% GPM to 40% by testing brand</v>
          </cell>
        </row>
        <row r="242">
          <cell r="A242" t="str">
            <v>Similarly Titan testing its brand jewellery making charges</v>
          </cell>
        </row>
        <row r="243">
          <cell r="A243" t="str">
            <v>Good time - inflation acceptable. Mom n pop profitability under pressure</v>
          </cell>
        </row>
        <row r="244">
          <cell r="A244" t="str">
            <v>More complicated than grocery retail</v>
          </cell>
        </row>
        <row r="245">
          <cell r="A245" t="str">
            <v>Brand, design v.imp</v>
          </cell>
        </row>
        <row r="246">
          <cell r="A246" t="str">
            <v>4000+ watches grew by 35%. Sonata just 7%</v>
          </cell>
        </row>
        <row r="247">
          <cell r="B247">
            <v>430.24364832451494</v>
          </cell>
          <cell r="C247">
            <v>455.75544162257495</v>
          </cell>
          <cell r="D247">
            <v>445.32976049382717</v>
          </cell>
          <cell r="E247">
            <v>448.27619329805998</v>
          </cell>
          <cell r="F247">
            <v>424.13895132275132</v>
          </cell>
          <cell r="G247">
            <v>450.57184021164022</v>
          </cell>
          <cell r="H247">
            <v>493.87804550264548</v>
          </cell>
        </row>
        <row r="248">
          <cell r="A248" t="str">
            <v>Rs./oz</v>
          </cell>
          <cell r="B248">
            <v>12197.407429999999</v>
          </cell>
          <cell r="C248">
            <v>12920.66677</v>
          </cell>
          <cell r="D248">
            <v>12625.09871</v>
          </cell>
          <cell r="E248">
            <v>12708.630080000001</v>
          </cell>
          <cell r="F248">
            <v>12024.33927</v>
          </cell>
          <cell r="G248">
            <v>12773.711670000001</v>
          </cell>
          <cell r="H248">
            <v>14001.442590000001</v>
          </cell>
          <cell r="I248">
            <v>13457.94411</v>
          </cell>
          <cell r="J248">
            <v>14766.53824</v>
          </cell>
          <cell r="K248">
            <v>15507.17913</v>
          </cell>
          <cell r="L248">
            <v>15675.918159999999</v>
          </cell>
          <cell r="M248">
            <v>16688.103510000001</v>
          </cell>
          <cell r="N248">
            <v>15947.547490000001</v>
          </cell>
          <cell r="O248">
            <v>16100.946970000001</v>
          </cell>
          <cell r="P248">
            <v>17721.704549999999</v>
          </cell>
          <cell r="Q248">
            <v>18936.65569</v>
          </cell>
          <cell r="R248">
            <v>18534.359619999999</v>
          </cell>
          <cell r="S248">
            <v>18147.64054</v>
          </cell>
          <cell r="T248">
            <v>19211.694200000002</v>
          </cell>
          <cell r="U248">
            <v>19037.65207</v>
          </cell>
          <cell r="V248">
            <v>18733.359550000001</v>
          </cell>
          <cell r="W248">
            <v>18971.677879999999</v>
          </cell>
          <cell r="X248">
            <v>20643.03471</v>
          </cell>
          <cell r="Y248">
            <v>23290.849610000001</v>
          </cell>
          <cell r="Z248">
            <v>26008.221610000001</v>
          </cell>
          <cell r="AA248">
            <v>28267.869289999999</v>
          </cell>
          <cell r="AB248">
            <v>27396.32789</v>
          </cell>
          <cell r="AC248">
            <v>28136.083900000001</v>
          </cell>
          <cell r="AD248">
            <v>28911.382839999998</v>
          </cell>
        </row>
        <row r="249">
          <cell r="A249" t="str">
            <v>Price of Gold $/oz</v>
          </cell>
          <cell r="B249">
            <v>279.72000000000003</v>
          </cell>
          <cell r="C249">
            <v>289.14999999999998</v>
          </cell>
          <cell r="D249">
            <v>274.25</v>
          </cell>
          <cell r="E249">
            <v>272.25</v>
          </cell>
          <cell r="F249">
            <v>257.95</v>
          </cell>
          <cell r="G249">
            <v>271.55</v>
          </cell>
          <cell r="H249">
            <v>292.55</v>
          </cell>
          <cell r="I249">
            <v>278.95</v>
          </cell>
          <cell r="J249">
            <v>302.5</v>
          </cell>
          <cell r="K249">
            <v>317.25</v>
          </cell>
          <cell r="L249">
            <v>324.05</v>
          </cell>
          <cell r="M249">
            <v>347.85</v>
          </cell>
          <cell r="N249">
            <v>335.95</v>
          </cell>
          <cell r="O249">
            <v>346.35</v>
          </cell>
          <cell r="P249">
            <v>387.27</v>
          </cell>
          <cell r="Q249">
            <v>415.05</v>
          </cell>
          <cell r="R249">
            <v>425.1</v>
          </cell>
          <cell r="S249">
            <v>394</v>
          </cell>
          <cell r="T249">
            <v>418.1</v>
          </cell>
          <cell r="U249">
            <v>438.05</v>
          </cell>
          <cell r="V249">
            <v>428.24</v>
          </cell>
          <cell r="W249">
            <v>435.88</v>
          </cell>
          <cell r="X249">
            <v>469</v>
          </cell>
          <cell r="Y249">
            <v>517</v>
          </cell>
          <cell r="Z249">
            <v>582.85</v>
          </cell>
          <cell r="AA249">
            <v>613.98</v>
          </cell>
          <cell r="AB249">
            <v>596.54</v>
          </cell>
          <cell r="AC249">
            <v>635.70000000000005</v>
          </cell>
          <cell r="AD249">
            <v>665.05</v>
          </cell>
          <cell r="AE249">
            <v>667.58</v>
          </cell>
        </row>
        <row r="250">
          <cell r="A250" t="str">
            <v>Q/Q rise in gold price</v>
          </cell>
          <cell r="C250">
            <v>3.3712283712283631E-2</v>
          </cell>
          <cell r="D250">
            <v>-5.153034757046504E-2</v>
          </cell>
          <cell r="E250">
            <v>-7.2926162260711358E-3</v>
          </cell>
          <cell r="F250">
            <v>-5.252525252525253E-2</v>
          </cell>
          <cell r="G250">
            <v>5.2723396006978174E-2</v>
          </cell>
          <cell r="H250">
            <v>7.7333824341741852E-2</v>
          </cell>
          <cell r="I250">
            <v>-4.6487779866689505E-2</v>
          </cell>
          <cell r="J250">
            <v>8.4423731851586359E-2</v>
          </cell>
          <cell r="K250">
            <v>4.8760330578512479E-2</v>
          </cell>
          <cell r="L250">
            <v>2.1434200157604444E-2</v>
          </cell>
          <cell r="M250">
            <v>7.3445455948156102E-2</v>
          </cell>
          <cell r="N250">
            <v>-3.4210148052321476E-2</v>
          </cell>
          <cell r="O250">
            <v>3.0956987646971301E-2</v>
          </cell>
          <cell r="P250">
            <v>0.11814638371589425</v>
          </cell>
          <cell r="Q250">
            <v>7.1732899527461536E-2</v>
          </cell>
          <cell r="R250">
            <v>2.4213950126490857E-2</v>
          </cell>
          <cell r="S250">
            <v>-7.3159256645495274E-2</v>
          </cell>
          <cell r="T250">
            <v>6.1167512690355474E-2</v>
          </cell>
          <cell r="U250">
            <v>4.7715857450370658E-2</v>
          </cell>
          <cell r="V250">
            <v>-2.2394703800936E-2</v>
          </cell>
          <cell r="W250">
            <v>1.7840463291612041E-2</v>
          </cell>
          <cell r="X250">
            <v>7.598421583922188E-2</v>
          </cell>
          <cell r="Y250">
            <v>0.10234541577825151</v>
          </cell>
          <cell r="Z250">
            <v>0.12736943907156673</v>
          </cell>
          <cell r="AA250">
            <v>5.3409968259414908E-2</v>
          </cell>
          <cell r="AB250">
            <v>-2.8404834033681992E-2</v>
          </cell>
          <cell r="AC250">
            <v>6.5645220773125068E-2</v>
          </cell>
          <cell r="AD250">
            <v>4.6169576844423244E-2</v>
          </cell>
        </row>
        <row r="251">
          <cell r="A251" t="str">
            <v>Y/Y</v>
          </cell>
          <cell r="F251">
            <v>-7.7827827827827933E-2</v>
          </cell>
          <cell r="G251">
            <v>-6.0868061559744002E-2</v>
          </cell>
          <cell r="H251">
            <v>6.6727438468550559E-2</v>
          </cell>
          <cell r="I251">
            <v>2.4609733700642789E-2</v>
          </cell>
          <cell r="J251">
            <v>0.1727078891257996</v>
          </cell>
          <cell r="K251">
            <v>0.16829313201988572</v>
          </cell>
          <cell r="L251">
            <v>0.10767390189711157</v>
          </cell>
          <cell r="M251">
            <v>0.24699766983330362</v>
          </cell>
          <cell r="N251">
            <v>0.11057851239669425</v>
          </cell>
          <cell r="O251">
            <v>9.1725768321513135E-2</v>
          </cell>
          <cell r="P251">
            <v>0.19509334979169868</v>
          </cell>
          <cell r="Q251">
            <v>0.19318671841310908</v>
          </cell>
          <cell r="R251">
            <v>0.26536687006995097</v>
          </cell>
          <cell r="S251">
            <v>0.13757759491843502</v>
          </cell>
          <cell r="T251">
            <v>7.9608541844191416E-2</v>
          </cell>
          <cell r="U251">
            <v>5.5415010239730167E-2</v>
          </cell>
          <cell r="V251">
            <v>7.3864972947541574E-3</v>
          </cell>
          <cell r="W251">
            <v>0.10629441624365477</v>
          </cell>
          <cell r="X251">
            <v>0.12174121023678541</v>
          </cell>
          <cell r="Y251">
            <v>0.18023056728683939</v>
          </cell>
          <cell r="Z251">
            <v>0.36103586773771723</v>
          </cell>
          <cell r="AA251">
            <v>0.40859869688905204</v>
          </cell>
          <cell r="AB251">
            <v>0.2719402985074626</v>
          </cell>
          <cell r="AC251">
            <v>0.22959381044487426</v>
          </cell>
          <cell r="AD251">
            <v>0.14103114008750084</v>
          </cell>
        </row>
        <row r="252">
          <cell r="A252" t="str">
            <v>QUARTERLY JEWELLERY DEMASD TRENDS - VOLUME</v>
          </cell>
        </row>
        <row r="253">
          <cell r="A253" t="str">
            <v>GFMSJDIA Index</v>
          </cell>
          <cell r="B253">
            <v>153.6</v>
          </cell>
          <cell r="C253">
            <v>148.9</v>
          </cell>
          <cell r="D253">
            <v>134.9</v>
          </cell>
          <cell r="E253">
            <v>182.6</v>
          </cell>
          <cell r="F253">
            <v>189.6</v>
          </cell>
          <cell r="G253">
            <v>177.5</v>
          </cell>
          <cell r="H253">
            <v>105.1</v>
          </cell>
          <cell r="I253">
            <v>125.6</v>
          </cell>
          <cell r="J253">
            <v>101.8</v>
          </cell>
          <cell r="K253">
            <v>116.2</v>
          </cell>
          <cell r="L253">
            <v>97.6</v>
          </cell>
          <cell r="M253">
            <v>143.69999999999999</v>
          </cell>
          <cell r="N253">
            <v>83.3</v>
          </cell>
          <cell r="O253">
            <v>162</v>
          </cell>
          <cell r="P253">
            <v>99.2</v>
          </cell>
          <cell r="Q253">
            <v>97.2</v>
          </cell>
          <cell r="R253">
            <v>98.1</v>
          </cell>
          <cell r="S253">
            <v>157.1</v>
          </cell>
          <cell r="T253">
            <v>112.8</v>
          </cell>
          <cell r="U253">
            <v>149.4</v>
          </cell>
          <cell r="V253">
            <v>167.6</v>
          </cell>
          <cell r="W253">
            <v>236.5</v>
          </cell>
          <cell r="X253">
            <v>114.2</v>
          </cell>
          <cell r="Y253">
            <v>68.8</v>
          </cell>
          <cell r="Z253">
            <v>101.9</v>
          </cell>
          <cell r="AA253">
            <v>131.1</v>
          </cell>
          <cell r="AB253">
            <v>127.8</v>
          </cell>
          <cell r="AC253">
            <v>165.4</v>
          </cell>
          <cell r="AD253">
            <v>139.80000000000001</v>
          </cell>
          <cell r="AE253">
            <v>229.6</v>
          </cell>
          <cell r="AF253">
            <v>134.80000000000001</v>
          </cell>
          <cell r="AG253">
            <v>54</v>
          </cell>
        </row>
        <row r="254">
          <cell r="A254" t="str">
            <v>Q/Q</v>
          </cell>
          <cell r="C254">
            <v>-3.0598958333333259E-2</v>
          </cell>
          <cell r="D254">
            <v>-9.4022834116856968E-2</v>
          </cell>
          <cell r="E254">
            <v>0.35359525574499617</v>
          </cell>
          <cell r="F254">
            <v>3.8335158817086601E-2</v>
          </cell>
          <cell r="G254">
            <v>-6.3818565400843852E-2</v>
          </cell>
          <cell r="H254">
            <v>-0.40788732394366201</v>
          </cell>
          <cell r="I254">
            <v>0.19505233111322551</v>
          </cell>
          <cell r="J254">
            <v>-0.18949044585987262</v>
          </cell>
          <cell r="K254">
            <v>0.14145383104125742</v>
          </cell>
          <cell r="L254">
            <v>-0.16006884681583489</v>
          </cell>
          <cell r="M254">
            <v>0.4723360655737705</v>
          </cell>
          <cell r="N254">
            <v>-0.42032011134307579</v>
          </cell>
          <cell r="O254">
            <v>0.94477791116446586</v>
          </cell>
          <cell r="P254">
            <v>-0.38765432098765429</v>
          </cell>
          <cell r="Q254">
            <v>-2.0161290322580627E-2</v>
          </cell>
          <cell r="R254">
            <v>9.2592592592590783E-3</v>
          </cell>
          <cell r="S254">
            <v>0.60142711518858305</v>
          </cell>
          <cell r="T254">
            <v>-0.28198599618077658</v>
          </cell>
          <cell r="U254">
            <v>0.32446808510638303</v>
          </cell>
          <cell r="V254">
            <v>0.12182061579651937</v>
          </cell>
          <cell r="W254">
            <v>0.41109785202863969</v>
          </cell>
          <cell r="X254">
            <v>-0.51712473572938689</v>
          </cell>
          <cell r="Y254">
            <v>-0.39754816112084068</v>
          </cell>
          <cell r="Z254">
            <v>0.48110465116279078</v>
          </cell>
          <cell r="AA254">
            <v>0.28655544651619214</v>
          </cell>
          <cell r="AB254">
            <v>-2.517162471395884E-2</v>
          </cell>
          <cell r="AC254">
            <v>0.29420970266040691</v>
          </cell>
          <cell r="AD254">
            <v>-0.15477629987908093</v>
          </cell>
          <cell r="AE254">
            <v>0.64234620886981375</v>
          </cell>
          <cell r="AF254">
            <v>-0.41289198606271771</v>
          </cell>
          <cell r="AG254">
            <v>-0.59940652818991103</v>
          </cell>
        </row>
        <row r="255">
          <cell r="A255" t="str">
            <v>Y/Y</v>
          </cell>
          <cell r="F255">
            <v>0.234375</v>
          </cell>
          <cell r="G255">
            <v>0.19207521826729335</v>
          </cell>
          <cell r="H255">
            <v>-0.22090437361008164</v>
          </cell>
          <cell r="I255">
            <v>-0.31215772179627599</v>
          </cell>
          <cell r="J255">
            <v>-0.46308016877637126</v>
          </cell>
          <cell r="K255">
            <v>-0.34535211267605637</v>
          </cell>
          <cell r="L255">
            <v>-7.136060894386298E-2</v>
          </cell>
          <cell r="M255">
            <v>0.14410828025477707</v>
          </cell>
          <cell r="N255">
            <v>-0.18172888015717092</v>
          </cell>
          <cell r="O255">
            <v>0.39414802065404464</v>
          </cell>
          <cell r="P255">
            <v>1.6393442622950838E-2</v>
          </cell>
          <cell r="Q255">
            <v>-0.32359081419624214</v>
          </cell>
          <cell r="R255">
            <v>0.17767106842737102</v>
          </cell>
          <cell r="S255">
            <v>-3.0246913580247003E-2</v>
          </cell>
          <cell r="T255">
            <v>0.13709677419354827</v>
          </cell>
          <cell r="U255">
            <v>0.53703703703703698</v>
          </cell>
          <cell r="V255">
            <v>0.70846075433231404</v>
          </cell>
          <cell r="W255">
            <v>0.50541056651814142</v>
          </cell>
          <cell r="X255">
            <v>1.2411347517730542E-2</v>
          </cell>
          <cell r="Y255">
            <v>-0.53949129852744315</v>
          </cell>
          <cell r="Z255">
            <v>-0.39200477326968963</v>
          </cell>
          <cell r="AA255">
            <v>-0.44566596194503172</v>
          </cell>
          <cell r="AB255">
            <v>0.11908931698774072</v>
          </cell>
          <cell r="AC255">
            <v>1.4040697674418605</v>
          </cell>
          <cell r="AD255">
            <v>0.37193326790971537</v>
          </cell>
          <cell r="AE255">
            <v>0.75133485888634644</v>
          </cell>
          <cell r="AF255">
            <v>5.4773082942097151E-2</v>
          </cell>
          <cell r="AG255">
            <v>-0.67351874244256349</v>
          </cell>
        </row>
        <row r="257">
          <cell r="A257" t="str">
            <v>GFMSJDWT Index</v>
          </cell>
          <cell r="B257">
            <v>754.8</v>
          </cell>
          <cell r="C257">
            <v>716.2</v>
          </cell>
          <cell r="D257">
            <v>723.4</v>
          </cell>
          <cell r="E257">
            <v>1004.5</v>
          </cell>
          <cell r="F257">
            <v>770.1</v>
          </cell>
          <cell r="G257">
            <v>689.8</v>
          </cell>
          <cell r="H257">
            <v>635.4</v>
          </cell>
          <cell r="I257">
            <v>905.5</v>
          </cell>
          <cell r="J257">
            <v>618.20000000000005</v>
          </cell>
          <cell r="K257">
            <v>587</v>
          </cell>
          <cell r="L257">
            <v>592.29999999999995</v>
          </cell>
          <cell r="M257">
            <v>526.5</v>
          </cell>
          <cell r="N257">
            <v>526.5</v>
          </cell>
          <cell r="O257">
            <v>614.4</v>
          </cell>
          <cell r="P257">
            <v>590.20000000000005</v>
          </cell>
          <cell r="Q257">
            <v>748.1</v>
          </cell>
          <cell r="R257">
            <v>569.9</v>
          </cell>
          <cell r="S257">
            <v>631.9</v>
          </cell>
          <cell r="T257">
            <v>601.1</v>
          </cell>
          <cell r="U257">
            <v>811</v>
          </cell>
          <cell r="V257">
            <v>681.4</v>
          </cell>
          <cell r="W257">
            <v>738.5</v>
          </cell>
          <cell r="X257">
            <v>613.6</v>
          </cell>
          <cell r="Y257">
            <v>673.7</v>
          </cell>
          <cell r="Z257">
            <v>488</v>
          </cell>
          <cell r="AA257">
            <v>522.79999999999995</v>
          </cell>
          <cell r="AB257">
            <v>557.9</v>
          </cell>
          <cell r="AC257">
            <v>710.7</v>
          </cell>
          <cell r="AD257">
            <v>572.79999999999995</v>
          </cell>
        </row>
        <row r="258">
          <cell r="A258" t="str">
            <v>Q/Q</v>
          </cell>
          <cell r="C258">
            <v>-5.1139374668786264E-2</v>
          </cell>
          <cell r="D258">
            <v>1.0053057805082366E-2</v>
          </cell>
          <cell r="E258">
            <v>0.38858169753939742</v>
          </cell>
          <cell r="F258">
            <v>-0.23334992533598808</v>
          </cell>
          <cell r="G258">
            <v>-0.10427217244513709</v>
          </cell>
          <cell r="H258">
            <v>-7.8863438677877595E-2</v>
          </cell>
          <cell r="I258">
            <v>0.42508655964746622</v>
          </cell>
          <cell r="J258">
            <v>-0.31728326891220315</v>
          </cell>
          <cell r="K258">
            <v>-5.0469103849886787E-2</v>
          </cell>
          <cell r="L258">
            <v>9.028960817717202E-3</v>
          </cell>
          <cell r="M258">
            <v>-0.11109235184872523</v>
          </cell>
          <cell r="N258">
            <v>0</v>
          </cell>
          <cell r="O258">
            <v>0.16695156695156688</v>
          </cell>
          <cell r="P258">
            <v>-3.9388020833333259E-2</v>
          </cell>
          <cell r="Q258">
            <v>0.26753642832937974</v>
          </cell>
          <cell r="R258">
            <v>-0.23820344873679999</v>
          </cell>
          <cell r="S258">
            <v>0.10879101596771368</v>
          </cell>
          <cell r="T258">
            <v>-4.8741889539483996E-2</v>
          </cell>
          <cell r="U258">
            <v>0.34919314589918482</v>
          </cell>
          <cell r="V258">
            <v>-0.15980271270036994</v>
          </cell>
          <cell r="W258">
            <v>8.3798062811857976E-2</v>
          </cell>
          <cell r="X258">
            <v>-0.16912660798916723</v>
          </cell>
          <cell r="Y258">
            <v>9.7946544980443306E-2</v>
          </cell>
          <cell r="Z258">
            <v>-0.27564197714116079</v>
          </cell>
          <cell r="AA258">
            <v>7.1311475409836067E-2</v>
          </cell>
          <cell r="AB258">
            <v>6.7138485080336707E-2</v>
          </cell>
          <cell r="AC258">
            <v>0.27388420863954122</v>
          </cell>
          <cell r="AD258">
            <v>-0.19403405093569737</v>
          </cell>
        </row>
        <row r="259">
          <cell r="A259" t="str">
            <v>Y/Y</v>
          </cell>
          <cell r="F259">
            <v>2.0270270270270396E-2</v>
          </cell>
          <cell r="G259">
            <v>-3.6861211951968897E-2</v>
          </cell>
          <cell r="H259">
            <v>-0.12164777439867291</v>
          </cell>
          <cell r="I259">
            <v>-9.8556495769039354E-2</v>
          </cell>
          <cell r="J259">
            <v>-0.1972471107648357</v>
          </cell>
          <cell r="K259">
            <v>-0.14902870397216583</v>
          </cell>
          <cell r="L259">
            <v>-6.7831287378029681E-2</v>
          </cell>
          <cell r="M259">
            <v>-0.41855328547763671</v>
          </cell>
          <cell r="N259">
            <v>-0.14833387253316088</v>
          </cell>
          <cell r="O259">
            <v>4.6678023850085237E-2</v>
          </cell>
          <cell r="P259">
            <v>-3.5455005909166282E-3</v>
          </cell>
          <cell r="Q259">
            <v>0.42089268755935416</v>
          </cell>
          <cell r="R259">
            <v>8.2431149097815792E-2</v>
          </cell>
          <cell r="S259">
            <v>2.8483072916666741E-2</v>
          </cell>
          <cell r="T259">
            <v>1.8468315825143966E-2</v>
          </cell>
          <cell r="U259">
            <v>8.4079668493516779E-2</v>
          </cell>
          <cell r="V259">
            <v>0.19564835936129144</v>
          </cell>
          <cell r="W259">
            <v>0.16869757873081181</v>
          </cell>
          <cell r="X259">
            <v>2.0795208783896291E-2</v>
          </cell>
          <cell r="Y259">
            <v>-0.16929716399506778</v>
          </cell>
          <cell r="Z259">
            <v>-0.28382741414734369</v>
          </cell>
          <cell r="AA259">
            <v>-0.29207853757616797</v>
          </cell>
          <cell r="AB259">
            <v>-9.0775749674054884E-2</v>
          </cell>
          <cell r="AC259">
            <v>5.4920587798723552E-2</v>
          </cell>
          <cell r="AD259">
            <v>0.17377049180327853</v>
          </cell>
        </row>
        <row r="260">
          <cell r="B260" t="str">
            <v>F2009</v>
          </cell>
          <cell r="C260" t="str">
            <v>F2008</v>
          </cell>
          <cell r="D260" t="str">
            <v>Nine Months</v>
          </cell>
          <cell r="E260" t="str">
            <v>Nine Months</v>
          </cell>
        </row>
        <row r="261">
          <cell r="A261" t="str">
            <v>India as a % of world</v>
          </cell>
          <cell r="B261">
            <v>0.20349761526232116</v>
          </cell>
          <cell r="C261">
            <v>0.20790282044121752</v>
          </cell>
          <cell r="D261">
            <v>0.18648050870887478</v>
          </cell>
          <cell r="E261">
            <v>0.18178198108511698</v>
          </cell>
          <cell r="F261">
            <v>0.24620179197506817</v>
          </cell>
          <cell r="G261">
            <v>0.25732096259785447</v>
          </cell>
          <cell r="H261">
            <v>0.16540761724897701</v>
          </cell>
          <cell r="I261">
            <v>0.1387078961899503</v>
          </cell>
          <cell r="J261">
            <v>0.16467162730507925</v>
          </cell>
          <cell r="K261">
            <v>0.1979557069846678</v>
          </cell>
          <cell r="L261">
            <v>0.16478136079689346</v>
          </cell>
          <cell r="M261">
            <v>0.27293447293447293</v>
          </cell>
          <cell r="N261">
            <v>0.15821462488129154</v>
          </cell>
          <cell r="O261">
            <v>0.263671875</v>
          </cell>
          <cell r="P261">
            <v>0.16807861741782446</v>
          </cell>
          <cell r="Q261">
            <v>0.1299291538564363</v>
          </cell>
          <cell r="R261">
            <v>0.17213546236181787</v>
          </cell>
          <cell r="S261">
            <v>0.24861528722899193</v>
          </cell>
          <cell r="T261">
            <v>0.1876559640658792</v>
          </cell>
          <cell r="U261">
            <v>0.18421701602959309</v>
          </cell>
          <cell r="V261">
            <v>0.24596419137070738</v>
          </cell>
          <cell r="W261">
            <v>0.32024373730534866</v>
          </cell>
          <cell r="X261">
            <v>0.18611473272490223</v>
          </cell>
          <cell r="Y261">
            <v>0.10212260650141011</v>
          </cell>
          <cell r="Z261">
            <v>0.20881147540983608</v>
          </cell>
          <cell r="AA261">
            <v>0.25076511094108644</v>
          </cell>
          <cell r="AB261">
            <v>0.22907331062914502</v>
          </cell>
          <cell r="AC261">
            <v>0.23272829604615167</v>
          </cell>
          <cell r="AD261">
            <v>0.2440642458100559</v>
          </cell>
        </row>
        <row r="262">
          <cell r="A262" t="str">
            <v>Change YoY</v>
          </cell>
          <cell r="F262">
            <v>4.2704176712747011E-2</v>
          </cell>
          <cell r="G262">
            <v>4.9418142156636952E-2</v>
          </cell>
          <cell r="H262">
            <v>-2.1072891459897769E-2</v>
          </cell>
          <cell r="I262">
            <v>-4.3074084895166675E-2</v>
          </cell>
          <cell r="J262">
            <v>-8.1530164669988914E-2</v>
          </cell>
          <cell r="K262">
            <v>-5.9365255613186674E-2</v>
          </cell>
          <cell r="L262">
            <v>-6.2625645208355674E-4</v>
          </cell>
          <cell r="M262">
            <v>0.13422657674452262</v>
          </cell>
          <cell r="N262">
            <v>-6.4570024237877166E-3</v>
          </cell>
          <cell r="O262">
            <v>6.5716168015332199E-2</v>
          </cell>
          <cell r="P262">
            <v>3.2972566209309995E-3</v>
          </cell>
          <cell r="Q262">
            <v>-0.14300531907803662</v>
          </cell>
          <cell r="R262">
            <v>1.3920837480526332E-2</v>
          </cell>
          <cell r="S262">
            <v>-1.5056587771008073E-2</v>
          </cell>
          <cell r="T262">
            <v>1.9577346648054744E-2</v>
          </cell>
          <cell r="U262">
            <v>5.4287862173156787E-2</v>
          </cell>
          <cell r="V262">
            <v>7.382872900888951E-2</v>
          </cell>
          <cell r="W262">
            <v>7.1628450076356737E-2</v>
          </cell>
          <cell r="X262">
            <v>-1.5412313409769729E-3</v>
          </cell>
          <cell r="Y262">
            <v>-8.2094409528182977E-2</v>
          </cell>
          <cell r="Z262">
            <v>-3.7152715960871302E-2</v>
          </cell>
          <cell r="AA262">
            <v>-6.9478626364262219E-2</v>
          </cell>
          <cell r="AB262">
            <v>4.295857790424279E-2</v>
          </cell>
          <cell r="AC262">
            <v>0.13060568954474155</v>
          </cell>
          <cell r="AD262">
            <v>3.5252770400219818E-2</v>
          </cell>
        </row>
        <row r="263">
          <cell r="A263" t="str">
            <v>Excise Duty</v>
          </cell>
          <cell r="AF263" t="str">
            <v>Corr</v>
          </cell>
        </row>
        <row r="264">
          <cell r="A264" t="str">
            <v>Volatility (SD)</v>
          </cell>
          <cell r="B264">
            <v>9.3668089687166596</v>
          </cell>
          <cell r="C264">
            <v>5.7155819408935731</v>
          </cell>
          <cell r="D264">
            <v>3.6103624010181865</v>
          </cell>
          <cell r="E264">
            <v>3.5921038760652144</v>
          </cell>
          <cell r="F264">
            <v>3.9695273567359362</v>
          </cell>
          <cell r="G264">
            <v>6.1857004246535778</v>
          </cell>
          <cell r="H264">
            <v>9.0804382589368995</v>
          </cell>
          <cell r="I264">
            <v>4.9019619306170856</v>
          </cell>
          <cell r="J264">
            <v>8.4804790926613443</v>
          </cell>
          <cell r="K264">
            <v>9.0160852696574736</v>
          </cell>
          <cell r="L264">
            <v>6.4343697517804816</v>
          </cell>
          <cell r="M264">
            <v>10.618783249146052</v>
          </cell>
          <cell r="N264">
            <v>13.480829218198002</v>
          </cell>
          <cell r="O264">
            <v>15.42439272793734</v>
          </cell>
          <cell r="P264">
            <v>13.421032097575079</v>
          </cell>
          <cell r="Q264">
            <v>15.389681691446594</v>
          </cell>
          <cell r="R264">
            <v>9.9220538480773666</v>
          </cell>
          <cell r="S264">
            <v>13.457724642900002</v>
          </cell>
          <cell r="T264">
            <v>6.9147232363891087</v>
          </cell>
          <cell r="U264">
            <v>11.754835829761063</v>
          </cell>
          <cell r="V264">
            <v>9.2398495904724616</v>
          </cell>
          <cell r="W264">
            <v>7.2525535732847564</v>
          </cell>
          <cell r="X264">
            <v>15.326090230654987</v>
          </cell>
          <cell r="Y264">
            <v>21.736942234187012</v>
          </cell>
          <cell r="Z264">
            <v>11.569082471431262</v>
          </cell>
          <cell r="AA264">
            <v>41.39015050678681</v>
          </cell>
          <cell r="AB264">
            <v>23.97453940628813</v>
          </cell>
          <cell r="AC264">
            <v>22.125167216521088</v>
          </cell>
          <cell r="AD264">
            <v>20.678670356007704</v>
          </cell>
          <cell r="AE264">
            <v>14.799000042994123</v>
          </cell>
          <cell r="AF264">
            <v>-0.21291608548383117</v>
          </cell>
        </row>
        <row r="265">
          <cell r="A265" t="str">
            <v>Net Sales</v>
          </cell>
        </row>
        <row r="266">
          <cell r="A266" t="str">
            <v>QoQ Growth</v>
          </cell>
          <cell r="B266" t="str">
            <v>F2001</v>
          </cell>
          <cell r="C266" t="str">
            <v>F2002</v>
          </cell>
          <cell r="D266" t="str">
            <v>F2003</v>
          </cell>
          <cell r="E266" t="str">
            <v>F2004</v>
          </cell>
          <cell r="F266" t="str">
            <v>F2005</v>
          </cell>
          <cell r="G266" t="str">
            <v>F2006</v>
          </cell>
          <cell r="H266" t="str">
            <v>F2007</v>
          </cell>
          <cell r="I266" t="str">
            <v>Mar-Dec 2007</v>
          </cell>
        </row>
        <row r="267">
          <cell r="A267" t="str">
            <v>YoY Growth</v>
          </cell>
          <cell r="B267">
            <v>0.20409433140439301</v>
          </cell>
          <cell r="C267">
            <v>0.17901646249429609</v>
          </cell>
          <cell r="D267">
            <v>0.19746449849930564</v>
          </cell>
          <cell r="E267">
            <v>0.18096408467454214</v>
          </cell>
          <cell r="F267">
            <v>0.21534453658178615</v>
          </cell>
          <cell r="G267">
            <v>0.20741506882011296</v>
          </cell>
          <cell r="H267">
            <v>0.23860079519499194</v>
          </cell>
        </row>
        <row r="268">
          <cell r="A268" t="str">
            <v>Gold Jewellery Demand in India, tonnes</v>
          </cell>
          <cell r="B268">
            <v>656</v>
          </cell>
          <cell r="C268">
            <v>510.00000000000006</v>
          </cell>
          <cell r="D268">
            <v>440.8</v>
          </cell>
          <cell r="E268">
            <v>456.5</v>
          </cell>
          <cell r="F268">
            <v>586.9</v>
          </cell>
          <cell r="G268">
            <v>521.4</v>
          </cell>
          <cell r="H268">
            <v>564.09999999999991</v>
          </cell>
          <cell r="I268">
            <v>418.4</v>
          </cell>
          <cell r="J268">
            <v>2.0368833092668126E-2</v>
          </cell>
          <cell r="V268">
            <v>32150.720000000001</v>
          </cell>
        </row>
        <row r="269">
          <cell r="A269" t="str">
            <v>yoy growth</v>
          </cell>
          <cell r="C269">
            <v>-0.22256097560975596</v>
          </cell>
          <cell r="D269">
            <v>-0.13568627450980397</v>
          </cell>
          <cell r="E269">
            <v>3.5617059891106972E-2</v>
          </cell>
          <cell r="F269">
            <v>0.28565169769989041</v>
          </cell>
          <cell r="G269">
            <v>-0.11160333958084856</v>
          </cell>
          <cell r="H269">
            <v>8.1894898350594492E-2</v>
          </cell>
        </row>
        <row r="270">
          <cell r="A270" t="str">
            <v>Average Gold Price for the yr, USD</v>
          </cell>
          <cell r="B270" t="e">
            <v>#REF!</v>
          </cell>
          <cell r="C270" t="e">
            <v>#REF!</v>
          </cell>
          <cell r="D270" t="e">
            <v>#REF!</v>
          </cell>
          <cell r="E270" t="e">
            <v>#REF!</v>
          </cell>
          <cell r="F270" t="e">
            <v>#REF!</v>
          </cell>
          <cell r="G270" t="e">
            <v>#REF!</v>
          </cell>
          <cell r="H270" t="e">
            <v>#REF!</v>
          </cell>
          <cell r="I270" t="e">
            <v>#REF!</v>
          </cell>
        </row>
        <row r="271">
          <cell r="A271" t="str">
            <v>yoy growth</v>
          </cell>
          <cell r="C271" t="e">
            <v>#REF!</v>
          </cell>
          <cell r="D271" t="e">
            <v>#REF!</v>
          </cell>
          <cell r="E271" t="e">
            <v>#REF!</v>
          </cell>
          <cell r="F271" t="e">
            <v>#REF!</v>
          </cell>
          <cell r="G271" t="e">
            <v>#REF!</v>
          </cell>
          <cell r="H271" t="e">
            <v>#REF!</v>
          </cell>
          <cell r="I271" t="e">
            <v>#REF!</v>
          </cell>
        </row>
        <row r="272">
          <cell r="A272" t="str">
            <v>Average Gold Price for the yr, Rs/oz</v>
          </cell>
          <cell r="B272" t="e">
            <v>#REF!</v>
          </cell>
          <cell r="C272" t="e">
            <v>#REF!</v>
          </cell>
          <cell r="D272" t="e">
            <v>#REF!</v>
          </cell>
          <cell r="E272" t="e">
            <v>#REF!</v>
          </cell>
          <cell r="F272" t="e">
            <v>#REF!</v>
          </cell>
          <cell r="G272" t="e">
            <v>#REF!</v>
          </cell>
          <cell r="H272" t="e">
            <v>#REF!</v>
          </cell>
          <cell r="I272" t="e">
            <v>#REF!</v>
          </cell>
        </row>
        <row r="273">
          <cell r="A273" t="str">
            <v>yoy growth</v>
          </cell>
          <cell r="C273" t="e">
            <v>#REF!</v>
          </cell>
          <cell r="D273" t="e">
            <v>#REF!</v>
          </cell>
          <cell r="E273" t="e">
            <v>#REF!</v>
          </cell>
          <cell r="F273" t="e">
            <v>#REF!</v>
          </cell>
          <cell r="G273" t="e">
            <v>#REF!</v>
          </cell>
          <cell r="H273" t="e">
            <v>#REF!</v>
          </cell>
          <cell r="I273" t="e">
            <v>#REF!</v>
          </cell>
        </row>
        <row r="274">
          <cell r="A274" t="str">
            <v>Jewellery Dd in Troy Oz</v>
          </cell>
          <cell r="B274">
            <v>21090872.32</v>
          </cell>
          <cell r="C274">
            <v>16396867.200000003</v>
          </cell>
          <cell r="D274">
            <v>14172037.376</v>
          </cell>
          <cell r="E274">
            <v>14676803.68</v>
          </cell>
          <cell r="F274">
            <v>18869257.568</v>
          </cell>
          <cell r="G274">
            <v>16763385.408</v>
          </cell>
          <cell r="H274">
            <v>18136221.151999999</v>
          </cell>
          <cell r="I274">
            <v>13451861.248</v>
          </cell>
        </row>
        <row r="275">
          <cell r="A275" t="str">
            <v>Demand for gold jewellery in India ($ bn)</v>
          </cell>
          <cell r="B275" t="e">
            <v>#REF!</v>
          </cell>
          <cell r="C275" t="e">
            <v>#REF!</v>
          </cell>
          <cell r="D275" t="e">
            <v>#REF!</v>
          </cell>
          <cell r="E275" t="e">
            <v>#REF!</v>
          </cell>
          <cell r="F275" t="e">
            <v>#REF!</v>
          </cell>
          <cell r="G275" t="e">
            <v>#REF!</v>
          </cell>
          <cell r="H275" t="e">
            <v>#REF!</v>
          </cell>
          <cell r="I275" t="e">
            <v>#REF!</v>
          </cell>
          <cell r="J275" t="e">
            <v>#REF!</v>
          </cell>
        </row>
        <row r="276">
          <cell r="A276" t="str">
            <v>yoy growth</v>
          </cell>
          <cell r="C276" t="e">
            <v>#REF!</v>
          </cell>
          <cell r="D276" t="e">
            <v>#REF!</v>
          </cell>
          <cell r="E276" t="e">
            <v>#REF!</v>
          </cell>
          <cell r="F276" t="e">
            <v>#REF!</v>
          </cell>
          <cell r="G276" t="e">
            <v>#REF!</v>
          </cell>
          <cell r="H276" t="e">
            <v>#REF!</v>
          </cell>
        </row>
        <row r="277">
          <cell r="A277" t="str">
            <v>as % of sales</v>
          </cell>
        </row>
        <row r="278">
          <cell r="A278" t="str">
            <v>Expenditure</v>
          </cell>
        </row>
        <row r="279">
          <cell r="A279" t="str">
            <v>as % of sales</v>
          </cell>
        </row>
        <row r="280">
          <cell r="A280" t="str">
            <v>QoQ Growth</v>
          </cell>
        </row>
        <row r="281">
          <cell r="A281" t="str">
            <v>YoY Growth</v>
          </cell>
        </row>
        <row r="283">
          <cell r="A283" t="str">
            <v>Operating Profit</v>
          </cell>
        </row>
        <row r="284">
          <cell r="A284" t="str">
            <v>as % of sales</v>
          </cell>
        </row>
        <row r="285">
          <cell r="A285" t="str">
            <v>QoQ Growth</v>
          </cell>
        </row>
        <row r="286">
          <cell r="A286" t="str">
            <v>YoY Growth</v>
          </cell>
        </row>
        <row r="287">
          <cell r="A287" t="str">
            <v>Other Income</v>
          </cell>
        </row>
        <row r="288">
          <cell r="A288" t="str">
            <v>as % of sales</v>
          </cell>
        </row>
        <row r="289">
          <cell r="A289" t="str">
            <v>Op Profit</v>
          </cell>
        </row>
        <row r="290">
          <cell r="A290" t="str">
            <v>OPM</v>
          </cell>
        </row>
        <row r="291">
          <cell r="A291" t="str">
            <v>Interest</v>
          </cell>
        </row>
        <row r="292">
          <cell r="A292" t="str">
            <v>Depreciation</v>
          </cell>
        </row>
        <row r="293">
          <cell r="A293" t="str">
            <v>Exceptionals: Contingencies</v>
          </cell>
        </row>
        <row r="294">
          <cell r="A294" t="str">
            <v>Profit before Tax</v>
          </cell>
        </row>
        <row r="295">
          <cell r="A295" t="str">
            <v>Tax</v>
          </cell>
        </row>
        <row r="296">
          <cell r="A296" t="str">
            <v>tax as % of PBT</v>
          </cell>
        </row>
        <row r="297">
          <cell r="A297" t="str">
            <v>Less: Exceptional Items</v>
          </cell>
        </row>
        <row r="298">
          <cell r="A298" t="str">
            <v>Net Profit (Reported)</v>
          </cell>
        </row>
        <row r="299">
          <cell r="A299" t="str">
            <v>Adjusted Net Profit</v>
          </cell>
          <cell r="B299" t="str">
            <v>F2009</v>
          </cell>
          <cell r="C299" t="str">
            <v>F2008</v>
          </cell>
          <cell r="D299" t="str">
            <v>Nine Months</v>
          </cell>
          <cell r="E299" t="str">
            <v>Nine Months</v>
          </cell>
        </row>
        <row r="300">
          <cell r="A300" t="str">
            <v>as % of sales</v>
          </cell>
        </row>
        <row r="301">
          <cell r="A301" t="str">
            <v>Gross Sales</v>
          </cell>
        </row>
        <row r="302">
          <cell r="A302" t="str">
            <v>Excise Duty</v>
          </cell>
        </row>
        <row r="303">
          <cell r="A303" t="str">
            <v>Excise as % of GS</v>
          </cell>
        </row>
        <row r="304">
          <cell r="A304" t="str">
            <v>Net Sales</v>
          </cell>
        </row>
        <row r="305">
          <cell r="A305" t="str">
            <v>QoQ Growth</v>
          </cell>
        </row>
        <row r="306">
          <cell r="A306" t="str">
            <v>YoY Growth</v>
          </cell>
        </row>
        <row r="307">
          <cell r="A307" t="str">
            <v>(Inc) / Dec in Stock in Trade</v>
          </cell>
        </row>
        <row r="308">
          <cell r="A308" t="str">
            <v>Consumption of RM</v>
          </cell>
        </row>
        <row r="309">
          <cell r="A309" t="str">
            <v>as % of sales</v>
          </cell>
        </row>
        <row r="310">
          <cell r="A310" t="str">
            <v>Staff Cost</v>
          </cell>
        </row>
        <row r="311">
          <cell r="A311" t="str">
            <v>as % of sales</v>
          </cell>
        </row>
        <row r="312">
          <cell r="A312" t="str">
            <v>VRS Cost</v>
          </cell>
        </row>
        <row r="313">
          <cell r="A313" t="str">
            <v>Advertising</v>
          </cell>
        </row>
        <row r="314">
          <cell r="A314" t="str">
            <v>as % of sales</v>
          </cell>
        </row>
        <row r="315">
          <cell r="A315" t="str">
            <v>Other exp</v>
          </cell>
        </row>
        <row r="316">
          <cell r="A316" t="str">
            <v>as % of sales</v>
          </cell>
        </row>
        <row r="317">
          <cell r="A317" t="str">
            <v>Expenditure</v>
          </cell>
        </row>
        <row r="318">
          <cell r="A318" t="str">
            <v>as % of sales</v>
          </cell>
        </row>
        <row r="319">
          <cell r="A319" t="str">
            <v>QoQ Growth</v>
          </cell>
        </row>
        <row r="320">
          <cell r="A320" t="str">
            <v>YoY Growth</v>
          </cell>
        </row>
        <row r="321">
          <cell r="A321" t="str">
            <v>Total</v>
          </cell>
        </row>
        <row r="322">
          <cell r="A322" t="str">
            <v>Operating Profit</v>
          </cell>
        </row>
        <row r="323">
          <cell r="A323" t="str">
            <v>as % of sales</v>
          </cell>
        </row>
        <row r="324">
          <cell r="A324" t="str">
            <v>QoQ Growth</v>
          </cell>
        </row>
        <row r="325">
          <cell r="A325" t="str">
            <v>YoY Growth</v>
          </cell>
        </row>
        <row r="326">
          <cell r="A326" t="str">
            <v>Other Income</v>
          </cell>
        </row>
        <row r="327">
          <cell r="A327" t="str">
            <v>as % of sales</v>
          </cell>
        </row>
        <row r="328">
          <cell r="A328" t="str">
            <v>Op Profit</v>
          </cell>
        </row>
        <row r="329">
          <cell r="A329" t="str">
            <v>OPM</v>
          </cell>
        </row>
        <row r="330">
          <cell r="A330" t="str">
            <v>Interest</v>
          </cell>
        </row>
        <row r="331">
          <cell r="A331" t="str">
            <v>Depreciation</v>
          </cell>
        </row>
        <row r="332">
          <cell r="A332" t="str">
            <v>Exceptionals: Contingencies</v>
          </cell>
        </row>
        <row r="333">
          <cell r="A333" t="str">
            <v>Profit before Tax</v>
          </cell>
        </row>
        <row r="334">
          <cell r="A334" t="str">
            <v>Tax</v>
          </cell>
        </row>
        <row r="335">
          <cell r="A335" t="str">
            <v>tax as % of PBT</v>
          </cell>
        </row>
        <row r="336">
          <cell r="A336" t="str">
            <v>Less: Exceptional Items</v>
          </cell>
        </row>
        <row r="337">
          <cell r="A337" t="str">
            <v>Net Profit (Reported)</v>
          </cell>
        </row>
        <row r="338">
          <cell r="A338" t="str">
            <v>Adjusted Net Profit</v>
          </cell>
        </row>
        <row r="339">
          <cell r="A339" t="str">
            <v>as % of sales</v>
          </cell>
        </row>
        <row r="340">
          <cell r="A340" t="str">
            <v>QoQ Growth</v>
          </cell>
        </row>
        <row r="341">
          <cell r="A341" t="str">
            <v>YoY Growth</v>
          </cell>
        </row>
        <row r="342">
          <cell r="A342" t="str">
            <v>Equity Capital</v>
          </cell>
        </row>
        <row r="343">
          <cell r="A343" t="str">
            <v>Preference Capital</v>
          </cell>
        </row>
        <row r="344">
          <cell r="A344" t="str">
            <v>EPS</v>
          </cell>
        </row>
        <row r="345">
          <cell r="A345" t="str">
            <v>Net margin</v>
          </cell>
        </row>
        <row r="346">
          <cell r="A346" t="str">
            <v>Jewellery</v>
          </cell>
        </row>
        <row r="347">
          <cell r="A347" t="str">
            <v>QoQ Growth</v>
          </cell>
        </row>
        <row r="348">
          <cell r="A348" t="str">
            <v>Segment Results</v>
          </cell>
        </row>
        <row r="349">
          <cell r="A349" t="str">
            <v>Corporate(Unallocated)</v>
          </cell>
        </row>
        <row r="350">
          <cell r="A350" t="str">
            <v>Net sales / Income from segments</v>
          </cell>
        </row>
        <row r="351">
          <cell r="A351" t="str">
            <v>Watches Revenue</v>
          </cell>
        </row>
        <row r="352">
          <cell r="A352" t="str">
            <v>As % of total</v>
          </cell>
        </row>
        <row r="353">
          <cell r="A353" t="str">
            <v>QoQ Growth</v>
          </cell>
        </row>
        <row r="354">
          <cell r="A354" t="str">
            <v>YoY Growth</v>
          </cell>
        </row>
        <row r="355">
          <cell r="A355" t="str">
            <v>Jewellery Revenue</v>
          </cell>
        </row>
        <row r="356">
          <cell r="A356" t="str">
            <v>As % of total</v>
          </cell>
        </row>
        <row r="357">
          <cell r="A357" t="str">
            <v>QoQ Growth in Jewellery sales</v>
          </cell>
        </row>
        <row r="358">
          <cell r="A358" t="str">
            <v>YoY Growth</v>
          </cell>
        </row>
        <row r="359">
          <cell r="A359" t="str">
            <v>Others</v>
          </cell>
        </row>
        <row r="360">
          <cell r="A360" t="str">
            <v>Total</v>
          </cell>
        </row>
        <row r="362">
          <cell r="A362" t="str">
            <v>Profit / (Loss) from segments before interest and taxes</v>
          </cell>
        </row>
        <row r="363">
          <cell r="A363" t="str">
            <v>Watches</v>
          </cell>
        </row>
        <row r="364">
          <cell r="A364" t="str">
            <v>Growth</v>
          </cell>
        </row>
        <row r="365">
          <cell r="A365" t="str">
            <v>Margins</v>
          </cell>
        </row>
        <row r="366">
          <cell r="A366" t="str">
            <v>Jewellery</v>
          </cell>
        </row>
        <row r="367">
          <cell r="A367" t="str">
            <v>Growth</v>
          </cell>
        </row>
        <row r="368">
          <cell r="A368" t="str">
            <v>Margins</v>
          </cell>
        </row>
        <row r="369">
          <cell r="A369" t="str">
            <v>Others</v>
          </cell>
        </row>
        <row r="370">
          <cell r="A370" t="str">
            <v>Total</v>
          </cell>
        </row>
        <row r="371">
          <cell r="A371" t="str">
            <v>Growth</v>
          </cell>
        </row>
        <row r="373">
          <cell r="A373" t="str">
            <v>Less : Interest attributable to segments</v>
          </cell>
        </row>
        <row r="374">
          <cell r="A374" t="str">
            <v>Operating profit from segments</v>
          </cell>
        </row>
        <row r="375">
          <cell r="A375" t="str">
            <v>Less : Exceptional items</v>
          </cell>
        </row>
        <row r="376">
          <cell r="A376" t="str">
            <v>Provision for dim in val of invest</v>
          </cell>
          <cell r="AE376">
            <v>2.4408342645810353E-2</v>
          </cell>
          <cell r="AF376">
            <v>3.5736912877414928E-2</v>
          </cell>
          <cell r="AG376">
            <v>0.11995164871202522</v>
          </cell>
          <cell r="AH376">
            <v>6.2199588637260939E-2</v>
          </cell>
          <cell r="AI376">
            <v>2.8246874306633914E-2</v>
          </cell>
          <cell r="AJ376">
            <v>3.1835102513128863E-2</v>
          </cell>
          <cell r="AK376">
            <v>6.1981216089247899E-2</v>
          </cell>
          <cell r="AL376">
            <v>0.11043906198931623</v>
          </cell>
          <cell r="AM376">
            <v>3.5030401319570061E-2</v>
          </cell>
          <cell r="AN376">
            <v>4.0729559527591878E-2</v>
          </cell>
          <cell r="AO376">
            <v>4.6406323535469814E-2</v>
          </cell>
          <cell r="AP376">
            <v>3.0659216197248776E-2</v>
          </cell>
          <cell r="AQ376">
            <v>4.3997222752566068E-2</v>
          </cell>
          <cell r="AR376">
            <v>3.3333286357226787E-2</v>
          </cell>
        </row>
        <row r="377">
          <cell r="A377" t="str">
            <v>Provision for doubtful loans</v>
          </cell>
          <cell r="AE377">
            <v>4664.1000000000004</v>
          </cell>
          <cell r="AF377">
            <v>4388.3999999999996</v>
          </cell>
          <cell r="AG377">
            <v>5914.1</v>
          </cell>
          <cell r="AH377">
            <v>5300.9999999999982</v>
          </cell>
          <cell r="AI377">
            <v>6157.2</v>
          </cell>
          <cell r="AJ377">
            <v>7521.8</v>
          </cell>
          <cell r="AK377">
            <v>7886.9</v>
          </cell>
          <cell r="AL377">
            <v>6066.0999999999985</v>
          </cell>
          <cell r="AM377">
            <v>6355.5</v>
          </cell>
          <cell r="AN377">
            <v>8226.2000000000007</v>
          </cell>
          <cell r="AO377">
            <v>10545.2</v>
          </cell>
          <cell r="AP377">
            <v>9915</v>
          </cell>
          <cell r="AQ377">
            <v>9505.4</v>
          </cell>
          <cell r="AR377">
            <v>11273.6</v>
          </cell>
          <cell r="AS377">
            <v>15788.3</v>
          </cell>
          <cell r="AT377">
            <v>13705.000000000004</v>
          </cell>
          <cell r="AU377">
            <v>16337.4</v>
          </cell>
          <cell r="AV377">
            <v>16312.3</v>
          </cell>
        </row>
        <row r="378">
          <cell r="A378" t="str">
            <v>Profit from segments before taxes</v>
          </cell>
          <cell r="AE378">
            <v>191086.30469838905</v>
          </cell>
          <cell r="AF378">
            <v>122797.40040929467</v>
          </cell>
          <cell r="AG378">
            <v>49304.032612326308</v>
          </cell>
          <cell r="AH378">
            <v>85225.644029812931</v>
          </cell>
          <cell r="AI378">
            <v>217978.10027263625</v>
          </cell>
          <cell r="AJ378">
            <v>236273.77976552749</v>
          </cell>
          <cell r="AK378">
            <v>127246.61595286395</v>
          </cell>
          <cell r="AL378">
            <v>54927.12352615624</v>
          </cell>
          <cell r="AM378">
            <v>181428.12416052571</v>
          </cell>
          <cell r="AN378">
            <v>201971.24877884414</v>
          </cell>
          <cell r="AO378">
            <v>227236.27291741766</v>
          </cell>
          <cell r="AP378">
            <v>323393.7859406115</v>
          </cell>
          <cell r="AQ378">
            <v>216045.45481102241</v>
          </cell>
          <cell r="AR378">
            <v>338208.47663152299</v>
          </cell>
        </row>
        <row r="379">
          <cell r="A379" t="str">
            <v>Unallocable income net of unallocable expenditure</v>
          </cell>
          <cell r="AE379">
            <v>39.944122444444432</v>
          </cell>
          <cell r="AF379">
            <v>40.540992424242418</v>
          </cell>
          <cell r="AG379">
            <v>39.479723636363644</v>
          </cell>
          <cell r="AH379">
            <v>39.806907446153851</v>
          </cell>
          <cell r="AI379">
            <v>41.653292307692297</v>
          </cell>
          <cell r="AJ379">
            <v>43.818833333333338</v>
          </cell>
          <cell r="AK379">
            <v>48.77382586363634</v>
          </cell>
          <cell r="AL379">
            <v>49.843124796874989</v>
          </cell>
          <cell r="AM379">
            <v>48.832153369230767</v>
          </cell>
          <cell r="AN379">
            <v>48.402026515151512</v>
          </cell>
          <cell r="AO379">
            <v>46.643560878787873</v>
          </cell>
          <cell r="AP379">
            <v>45.918671812500001</v>
          </cell>
          <cell r="AQ379">
            <v>45.655384769230757</v>
          </cell>
          <cell r="AR379">
            <v>46.479098530303048</v>
          </cell>
        </row>
        <row r="380">
          <cell r="A380" t="str">
            <v>Profit before taxes</v>
          </cell>
          <cell r="AI380">
            <v>0.14073115086239829</v>
          </cell>
          <cell r="AJ380">
            <v>0.92409431289266664</v>
          </cell>
          <cell r="AK380">
            <v>1.5808561533575558</v>
          </cell>
          <cell r="AL380">
            <v>-0.35550943437937432</v>
          </cell>
          <cell r="AM380">
            <v>-0.16767728531625714</v>
          </cell>
          <cell r="AN380">
            <v>-0.14518128512069506</v>
          </cell>
          <cell r="AO380">
            <v>0.78579423284304029</v>
          </cell>
          <cell r="AP380">
            <v>4.8876883619549405</v>
          </cell>
          <cell r="AQ380">
            <v>0.19080465507027822</v>
          </cell>
          <cell r="AR380">
            <v>0.67453773087206503</v>
          </cell>
          <cell r="AS380">
            <v>-1</v>
          </cell>
        </row>
        <row r="381">
          <cell r="A381" t="str">
            <v>Revenue per store</v>
          </cell>
          <cell r="AE381">
            <v>42.789908256880736</v>
          </cell>
          <cell r="AF381">
            <v>37.189830508474572</v>
          </cell>
          <cell r="AG381">
            <v>48.876859504132234</v>
          </cell>
          <cell r="AH381">
            <v>43.809917355371887</v>
          </cell>
          <cell r="AI381">
            <v>48.103124999999999</v>
          </cell>
          <cell r="AJ381">
            <v>53.346099290780145</v>
          </cell>
          <cell r="AK381">
            <v>54.019863013698625</v>
          </cell>
          <cell r="AL381">
            <v>40.98716216216215</v>
          </cell>
          <cell r="AM381">
            <v>42.942567567567565</v>
          </cell>
          <cell r="AN381">
            <v>56.343835616438362</v>
          </cell>
          <cell r="AO381">
            <v>72.227397260273975</v>
          </cell>
          <cell r="AP381">
            <v>67.448979591836732</v>
          </cell>
          <cell r="AQ381">
            <v>66.471328671328664</v>
          </cell>
          <cell r="AR381">
            <v>77.748965517241388</v>
          </cell>
          <cell r="AS381">
            <v>108.13904109589041</v>
          </cell>
        </row>
        <row r="382">
          <cell r="A382" t="str">
            <v xml:space="preserve">Capital Employed </v>
          </cell>
          <cell r="AI382">
            <v>0.12416985592075624</v>
          </cell>
          <cell r="AJ382">
            <v>0.43442706141465171</v>
          </cell>
          <cell r="AK382">
            <v>0.10522368993718967</v>
          </cell>
          <cell r="AL382">
            <v>-6.4431876698430202E-2</v>
          </cell>
          <cell r="AM382">
            <v>-0.10728112638071718</v>
          </cell>
          <cell r="AN382">
            <v>5.619410538937597E-2</v>
          </cell>
          <cell r="AO382">
            <v>0.33705258086193579</v>
          </cell>
          <cell r="AP382">
            <v>0.6456123340518356</v>
          </cell>
          <cell r="AQ382">
            <v>0.54791230325806661</v>
          </cell>
          <cell r="AR382">
            <v>0.37990189461929469</v>
          </cell>
          <cell r="AS382">
            <v>0.49720251868148524</v>
          </cell>
        </row>
        <row r="383">
          <cell r="A383" t="str">
            <v>Watches</v>
          </cell>
        </row>
        <row r="384">
          <cell r="A384" t="str">
            <v>QoQ Growth</v>
          </cell>
        </row>
        <row r="385">
          <cell r="A385" t="str">
            <v>Jewellery</v>
          </cell>
          <cell r="S385" t="str">
            <v>1Q05</v>
          </cell>
          <cell r="T385" t="str">
            <v>2Q05</v>
          </cell>
          <cell r="U385" t="str">
            <v>3Q05</v>
          </cell>
          <cell r="V385" t="str">
            <v>4Q05</v>
          </cell>
          <cell r="W385" t="str">
            <v>1Q06</v>
          </cell>
          <cell r="X385" t="str">
            <v>2Q06</v>
          </cell>
          <cell r="Y385" t="str">
            <v>3Q06</v>
          </cell>
          <cell r="Z385" t="str">
            <v>4Q06</v>
          </cell>
          <cell r="AA385" t="str">
            <v>1Q07</v>
          </cell>
          <cell r="AB385" t="str">
            <v>2Q07</v>
          </cell>
          <cell r="AC385" t="str">
            <v>3Q07</v>
          </cell>
          <cell r="AD385" t="str">
            <v>4Q07</v>
          </cell>
          <cell r="AE385" t="str">
            <v>1Q08</v>
          </cell>
          <cell r="AF385" t="str">
            <v>2Q08</v>
          </cell>
          <cell r="AG385" t="str">
            <v>3Q08</v>
          </cell>
          <cell r="AH385" t="str">
            <v>4Q08</v>
          </cell>
          <cell r="AI385" t="str">
            <v>1Q09</v>
          </cell>
          <cell r="AJ385" t="str">
            <v>2Q09</v>
          </cell>
          <cell r="AK385" t="str">
            <v>3Q09</v>
          </cell>
          <cell r="AL385" t="str">
            <v>4Q09</v>
          </cell>
          <cell r="AM385" t="str">
            <v>1Q10</v>
          </cell>
          <cell r="AN385" t="str">
            <v>2Q10</v>
          </cell>
          <cell r="AO385" t="str">
            <v>3Q10</v>
          </cell>
          <cell r="AP385" t="str">
            <v>4Q10</v>
          </cell>
        </row>
        <row r="386">
          <cell r="A386" t="str">
            <v>QoQ Growth</v>
          </cell>
        </row>
        <row r="387">
          <cell r="A387" t="str">
            <v>Others</v>
          </cell>
          <cell r="S387">
            <v>0.16190201826778056</v>
          </cell>
          <cell r="T387">
            <v>0.26447611462269743</v>
          </cell>
          <cell r="U387">
            <v>0.23582044025690121</v>
          </cell>
          <cell r="V387">
            <v>0.33780142685262071</v>
          </cell>
          <cell r="W387">
            <v>0.18747769715713097</v>
          </cell>
          <cell r="X387">
            <v>0.28754311882954681</v>
          </cell>
          <cell r="Y387">
            <v>0.23467051266801472</v>
          </cell>
          <cell r="Z387">
            <v>0.29030867134530747</v>
          </cell>
          <cell r="AA387">
            <v>0.18970092885577217</v>
          </cell>
          <cell r="AB387">
            <v>0.2868990507298152</v>
          </cell>
          <cell r="AC387">
            <v>0.20724456466265181</v>
          </cell>
          <cell r="AD387">
            <v>0.31615545575176074</v>
          </cell>
          <cell r="AE387">
            <v>0.19251074698685275</v>
          </cell>
          <cell r="AF387">
            <v>0.29115497326081258</v>
          </cell>
          <cell r="AG387">
            <v>0.21178120617110799</v>
          </cell>
          <cell r="AH387">
            <v>0.30455307358122669</v>
          </cell>
          <cell r="AI387">
            <v>0.18920406388622882</v>
          </cell>
          <cell r="AJ387">
            <v>0.33401578443351054</v>
          </cell>
          <cell r="AK387">
            <v>0.21256150315358452</v>
          </cell>
          <cell r="AL387">
            <v>0.26421864852667609</v>
          </cell>
          <cell r="AM387">
            <v>0.20313017394183758</v>
          </cell>
          <cell r="AN387">
            <v>0.28781238434718248</v>
          </cell>
          <cell r="AO387">
            <v>0.23465591460682914</v>
          </cell>
          <cell r="AP387">
            <v>0.27440152710415083</v>
          </cell>
        </row>
        <row r="388">
          <cell r="A388" t="str">
            <v>Corporate(Unallocated)</v>
          </cell>
          <cell r="S388">
            <v>2.6696329254727477E-2</v>
          </cell>
          <cell r="T388">
            <v>0.24867136324310959</v>
          </cell>
          <cell r="U388">
            <v>0.13187492275367693</v>
          </cell>
          <cell r="V388">
            <v>0.59275738474848594</v>
          </cell>
          <cell r="W388">
            <v>6.6167169407414628E-2</v>
          </cell>
          <cell r="X388">
            <v>0.42415101683370637</v>
          </cell>
          <cell r="Y388">
            <v>0.17047776588498592</v>
          </cell>
          <cell r="Z388">
            <v>0.33920404787389324</v>
          </cell>
          <cell r="AA388">
            <v>0.12110575794498037</v>
          </cell>
          <cell r="AB388">
            <v>0.28076176423464005</v>
          </cell>
          <cell r="AC388">
            <v>0.16571837378016746</v>
          </cell>
          <cell r="AD388">
            <v>0.43241410404021208</v>
          </cell>
          <cell r="AE388">
            <v>8.495821727019498E-2</v>
          </cell>
          <cell r="AF388">
            <v>0.33890436397400181</v>
          </cell>
          <cell r="AG388">
            <v>0.15668523676880222</v>
          </cell>
          <cell r="AH388">
            <v>0.4194521819870009</v>
          </cell>
          <cell r="AI388">
            <v>0.12331056532480746</v>
          </cell>
          <cell r="AJ388">
            <v>0.43779973841011488</v>
          </cell>
          <cell r="AK388">
            <v>0.16543380322627529</v>
          </cell>
          <cell r="AL388">
            <v>0.27345589303880241</v>
          </cell>
          <cell r="AM388">
            <v>0.17894390163574486</v>
          </cell>
          <cell r="AN388">
            <v>0.35538722386894528</v>
          </cell>
          <cell r="AO388">
            <v>0.21584269525865749</v>
          </cell>
          <cell r="AP388">
            <v>0.2498261792366524</v>
          </cell>
        </row>
        <row r="389">
          <cell r="A389" t="str">
            <v>Total</v>
          </cell>
        </row>
        <row r="390">
          <cell r="A390" t="str">
            <v>- Revenues</v>
          </cell>
          <cell r="S390">
            <v>0.21330442421636978</v>
          </cell>
          <cell r="T390">
            <v>0.24846264555802694</v>
          </cell>
          <cell r="U390">
            <v>0.31160165230556436</v>
          </cell>
          <cell r="V390">
            <v>0.22663127792003887</v>
          </cell>
          <cell r="W390">
            <v>0.20993302161000885</v>
          </cell>
          <cell r="X390">
            <v>0.21822317705042335</v>
          </cell>
          <cell r="Y390">
            <v>0.2830911158852521</v>
          </cell>
          <cell r="Z390">
            <v>0.28875268545431571</v>
          </cell>
          <cell r="AA390">
            <v>0.22310889571739281</v>
          </cell>
          <cell r="AB390">
            <v>0.22980409761836573</v>
          </cell>
          <cell r="AC390">
            <v>0.28368305765613749</v>
          </cell>
          <cell r="AD390">
            <v>0.26340394900810388</v>
          </cell>
          <cell r="AE390">
            <v>0.2301259152539028</v>
          </cell>
          <cell r="AF390">
            <v>0.21652292328642761</v>
          </cell>
          <cell r="AG390">
            <v>0.29180070654640911</v>
          </cell>
          <cell r="AH390">
            <v>0.26155045491326051</v>
          </cell>
          <cell r="AI390">
            <v>0.2228286045165026</v>
          </cell>
          <cell r="AJ390">
            <v>0.27221337579617833</v>
          </cell>
          <cell r="AK390">
            <v>0.28542631731325996</v>
          </cell>
          <cell r="AL390">
            <v>0.219531702374059</v>
          </cell>
          <cell r="AM390">
            <v>0.18136859017347803</v>
          </cell>
          <cell r="AN390">
            <v>0.2347532525348226</v>
          </cell>
          <cell r="AO390">
            <v>0.3009311709696107</v>
          </cell>
          <cell r="AP390">
            <v>0.2829469863220887</v>
          </cell>
        </row>
        <row r="391">
          <cell r="A391" t="str">
            <v>- EBIT</v>
          </cell>
          <cell r="S391">
            <v>8.3496667973343777E-2</v>
          </cell>
          <cell r="T391">
            <v>0.14347314778518228</v>
          </cell>
          <cell r="U391">
            <v>0.42218737749901997</v>
          </cell>
          <cell r="V391">
            <v>0.35084280674245388</v>
          </cell>
          <cell r="W391">
            <v>0.1993097497842968</v>
          </cell>
          <cell r="X391">
            <v>0.2116048317515099</v>
          </cell>
          <cell r="Y391">
            <v>0.19348576358930111</v>
          </cell>
          <cell r="Z391">
            <v>0.39559965487489213</v>
          </cell>
          <cell r="AA391">
            <v>6.5108592130572004E-2</v>
          </cell>
          <cell r="AB391">
            <v>0.25607387626286204</v>
          </cell>
          <cell r="AC391">
            <v>0.46872957478197536</v>
          </cell>
          <cell r="AD391">
            <v>0.21008795682459053</v>
          </cell>
          <cell r="AE391">
            <v>0.2511459489088651</v>
          </cell>
          <cell r="AF391">
            <v>0.34437051006570552</v>
          </cell>
          <cell r="AG391">
            <v>0.23586323396512077</v>
          </cell>
          <cell r="AH391">
            <v>0.16862030706030862</v>
          </cell>
          <cell r="AI391">
            <v>0.18364181573777272</v>
          </cell>
          <cell r="AJ391">
            <v>0.34960190259538831</v>
          </cell>
          <cell r="AK391">
            <v>0.28483610795160785</v>
          </cell>
          <cell r="AL391">
            <v>0.18192017371523117</v>
          </cell>
          <cell r="AM391">
            <v>8.7086208437974932E-2</v>
          </cell>
          <cell r="AN391">
            <v>0.22687928217882136</v>
          </cell>
          <cell r="AO391">
            <v>0.31079576394476544</v>
          </cell>
          <cell r="AP391">
            <v>0.37523874543843827</v>
          </cell>
        </row>
        <row r="392">
          <cell r="A392" t="str">
            <v>Total PBT</v>
          </cell>
          <cell r="S392">
            <v>-0.12241751464693153</v>
          </cell>
          <cell r="T392">
            <v>0.20120259019426442</v>
          </cell>
          <cell r="U392">
            <v>0.19179771816219565</v>
          </cell>
          <cell r="V392">
            <v>0.72941720629047146</v>
          </cell>
          <cell r="W392">
            <v>4.5942080800858029E-2</v>
          </cell>
          <cell r="X392">
            <v>0.40132284590632789</v>
          </cell>
          <cell r="Y392">
            <v>0.16151233464426198</v>
          </cell>
          <cell r="Z392">
            <v>0.39122273864855223</v>
          </cell>
          <cell r="AA392">
            <v>5.2232573080629292E-2</v>
          </cell>
          <cell r="AB392">
            <v>0.28416318663668488</v>
          </cell>
          <cell r="AC392">
            <v>0.30382267908769717</v>
          </cell>
          <cell r="AD392">
            <v>0.35978156119498861</v>
          </cell>
          <cell r="AE392">
            <v>0.13639534427185276</v>
          </cell>
          <cell r="AF392">
            <v>0.37051558623375147</v>
          </cell>
          <cell r="AG392">
            <v>0.20470058371398714</v>
          </cell>
          <cell r="AH392">
            <v>0.28838848578040865</v>
          </cell>
          <cell r="AI392">
            <v>0.16687217427044865</v>
          </cell>
          <cell r="AJ392">
            <v>0.42569965997832998</v>
          </cell>
          <cell r="AK392">
            <v>0.2227702424989729</v>
          </cell>
          <cell r="AL392">
            <v>0.1846579232522485</v>
          </cell>
          <cell r="AM392">
            <v>0.1014846267353272</v>
          </cell>
          <cell r="AN392">
            <v>0.28749962357334302</v>
          </cell>
          <cell r="AO392">
            <v>0.3028879453127355</v>
          </cell>
          <cell r="AP392">
            <v>0.30812780437859427</v>
          </cell>
        </row>
        <row r="394">
          <cell r="A394" t="str">
            <v>Half-Year Contribution</v>
          </cell>
          <cell r="S394" t="str">
            <v>1H05</v>
          </cell>
          <cell r="T394" t="str">
            <v>2H05</v>
          </cell>
          <cell r="U394" t="str">
            <v>1H06</v>
          </cell>
          <cell r="V394" t="str">
            <v>2H06</v>
          </cell>
          <cell r="W394" t="str">
            <v>1H07</v>
          </cell>
          <cell r="X394" t="str">
            <v>2H07</v>
          </cell>
          <cell r="AE394" t="str">
            <v>1H08</v>
          </cell>
          <cell r="AF394" t="str">
            <v>2H08</v>
          </cell>
          <cell r="AG394" t="str">
            <v>1H09</v>
          </cell>
          <cell r="AH394" t="str">
            <v>2H09</v>
          </cell>
          <cell r="AI394" t="str">
            <v>1H10</v>
          </cell>
          <cell r="AJ394" t="str">
            <v>2H10</v>
          </cell>
          <cell r="AK394" t="str">
            <v>1H11</v>
          </cell>
          <cell r="AL394" t="str">
            <v>Implied 2H</v>
          </cell>
        </row>
        <row r="395">
          <cell r="A395" t="str">
            <v>Watches</v>
          </cell>
        </row>
        <row r="396">
          <cell r="A396" t="str">
            <v>- Revenues</v>
          </cell>
          <cell r="S396">
            <v>0.42637813289047799</v>
          </cell>
          <cell r="T396">
            <v>0.5736218671095219</v>
          </cell>
          <cell r="U396">
            <v>0.47502081598667778</v>
          </cell>
          <cell r="V396">
            <v>0.52497918401332222</v>
          </cell>
          <cell r="W396">
            <v>0.47659997958558736</v>
          </cell>
          <cell r="X396">
            <v>0.52340002041441258</v>
          </cell>
          <cell r="AE396">
            <v>0.4836657202476653</v>
          </cell>
          <cell r="AF396">
            <v>0.5163342797523347</v>
          </cell>
          <cell r="AG396">
            <v>0.52321984831973933</v>
          </cell>
          <cell r="AH396">
            <v>0.47678015168026067</v>
          </cell>
          <cell r="AI396">
            <v>0.49094255828902006</v>
          </cell>
          <cell r="AJ396">
            <v>0.50905744171098</v>
          </cell>
          <cell r="AK396">
            <v>0.4843816622712126</v>
          </cell>
          <cell r="AL396">
            <v>0.51561833772878729</v>
          </cell>
        </row>
        <row r="397">
          <cell r="A397" t="str">
            <v>- EBIT</v>
          </cell>
          <cell r="S397">
            <v>0.27536769249783705</v>
          </cell>
          <cell r="T397">
            <v>0.72463230750216301</v>
          </cell>
          <cell r="U397">
            <v>0.490318186241121</v>
          </cell>
          <cell r="V397">
            <v>0.50968181375887911</v>
          </cell>
          <cell r="W397">
            <v>0.40186752217962041</v>
          </cell>
          <cell r="X397">
            <v>0.59813247782037959</v>
          </cell>
          <cell r="AE397">
            <v>0.42386258124419679</v>
          </cell>
          <cell r="AF397">
            <v>0.57613741875580315</v>
          </cell>
          <cell r="AG397">
            <v>0.56111030373492232</v>
          </cell>
          <cell r="AH397">
            <v>0.43888969626507762</v>
          </cell>
          <cell r="AI397">
            <v>0.5343311255046902</v>
          </cell>
          <cell r="AJ397">
            <v>0.46566887449530991</v>
          </cell>
          <cell r="AK397">
            <v>0.56365099654405137</v>
          </cell>
          <cell r="AL397">
            <v>0.43634900345594846</v>
          </cell>
        </row>
        <row r="398">
          <cell r="A398" t="str">
            <v>Jewellery</v>
          </cell>
        </row>
        <row r="399">
          <cell r="A399" t="str">
            <v>- Revenues</v>
          </cell>
          <cell r="S399">
            <v>0.46176706977439669</v>
          </cell>
          <cell r="T399">
            <v>0.53823293022560326</v>
          </cell>
          <cell r="U399">
            <v>0.4281561986604322</v>
          </cell>
          <cell r="V399">
            <v>0.5718438013395678</v>
          </cell>
          <cell r="W399">
            <v>0.45291299333575852</v>
          </cell>
          <cell r="X399">
            <v>0.54708700666424137</v>
          </cell>
          <cell r="AE399">
            <v>0.44664883854033038</v>
          </cell>
          <cell r="AF399">
            <v>0.55335116145966956</v>
          </cell>
          <cell r="AG399">
            <v>0.49504198031268093</v>
          </cell>
          <cell r="AH399">
            <v>0.50495801968731902</v>
          </cell>
          <cell r="AI399">
            <v>0.41612184270830066</v>
          </cell>
          <cell r="AJ399">
            <v>0.58387815729169934</v>
          </cell>
          <cell r="AK399">
            <v>0.41332901021039414</v>
          </cell>
          <cell r="AL399">
            <v>0.58667098978960586</v>
          </cell>
        </row>
        <row r="400">
          <cell r="A400" t="str">
            <v>- EBIT</v>
          </cell>
          <cell r="S400">
            <v>0.22696981575852607</v>
          </cell>
          <cell r="T400">
            <v>0.77303018424147385</v>
          </cell>
          <cell r="U400">
            <v>0.41091458153580673</v>
          </cell>
          <cell r="V400">
            <v>0.58908541846419327</v>
          </cell>
          <cell r="W400">
            <v>0.32118246839343406</v>
          </cell>
          <cell r="X400">
            <v>0.67881753160656588</v>
          </cell>
          <cell r="AE400">
            <v>0.59551645897457062</v>
          </cell>
          <cell r="AF400">
            <v>0.40448354102542938</v>
          </cell>
          <cell r="AG400">
            <v>0.53324371833316098</v>
          </cell>
          <cell r="AH400">
            <v>0.46675628166683902</v>
          </cell>
          <cell r="AI400">
            <v>0.31396549061679629</v>
          </cell>
          <cell r="AJ400">
            <v>0.68603450938320376</v>
          </cell>
          <cell r="AK400">
            <v>0.39827546026567234</v>
          </cell>
          <cell r="AL400">
            <v>0.60172453973432771</v>
          </cell>
        </row>
        <row r="401">
          <cell r="A401" t="str">
            <v>Total PBT</v>
          </cell>
          <cell r="S401">
            <v>7.8785075547332897E-2</v>
          </cell>
          <cell r="T401">
            <v>0.92121492445266706</v>
          </cell>
          <cell r="U401">
            <v>0.44726492670718593</v>
          </cell>
          <cell r="V401">
            <v>0.55273507329281424</v>
          </cell>
          <cell r="W401">
            <v>0.33639575971731417</v>
          </cell>
          <cell r="X401">
            <v>0.66360424028268583</v>
          </cell>
          <cell r="AE401">
            <v>0.50691093050560421</v>
          </cell>
          <cell r="AF401">
            <v>0.49308906949439579</v>
          </cell>
          <cell r="AG401">
            <v>0.59257183424877857</v>
          </cell>
          <cell r="AH401">
            <v>0.40742816575122137</v>
          </cell>
          <cell r="AI401">
            <v>0.38898425030867023</v>
          </cell>
          <cell r="AJ401">
            <v>0.61101574969132977</v>
          </cell>
          <cell r="AK401">
            <v>0.43704225352112569</v>
          </cell>
          <cell r="AL401">
            <v>0.5629577464788742</v>
          </cell>
        </row>
        <row r="403">
          <cell r="AE403">
            <v>39934</v>
          </cell>
          <cell r="AF403">
            <v>40087</v>
          </cell>
          <cell r="AG403">
            <v>40118</v>
          </cell>
          <cell r="AH403">
            <v>40210</v>
          </cell>
          <cell r="AI403">
            <v>40269</v>
          </cell>
          <cell r="AJ403">
            <v>40330</v>
          </cell>
          <cell r="AK403">
            <v>40391</v>
          </cell>
          <cell r="AL403">
            <v>40452</v>
          </cell>
          <cell r="AM403">
            <v>40483</v>
          </cell>
        </row>
        <row r="404">
          <cell r="A404" t="str">
            <v>Tanishq</v>
          </cell>
          <cell r="AE404">
            <v>118</v>
          </cell>
          <cell r="AF404">
            <v>116</v>
          </cell>
          <cell r="AG404">
            <v>116</v>
          </cell>
          <cell r="AH404">
            <v>118</v>
          </cell>
          <cell r="AI404">
            <v>114</v>
          </cell>
          <cell r="AJ404">
            <v>114</v>
          </cell>
          <cell r="AK404">
            <v>116</v>
          </cell>
          <cell r="AL404">
            <v>117</v>
          </cell>
          <cell r="AM404">
            <v>117</v>
          </cell>
        </row>
        <row r="405">
          <cell r="A405" t="str">
            <v xml:space="preserve">Zoya </v>
          </cell>
          <cell r="AE405">
            <v>2</v>
          </cell>
          <cell r="AF405">
            <v>2</v>
          </cell>
          <cell r="AG405">
            <v>2</v>
          </cell>
          <cell r="AH405">
            <v>2</v>
          </cell>
          <cell r="AI405">
            <v>2</v>
          </cell>
          <cell r="AJ405">
            <v>2</v>
          </cell>
          <cell r="AK405">
            <v>2</v>
          </cell>
          <cell r="AL405">
            <v>2</v>
          </cell>
          <cell r="AM405">
            <v>2</v>
          </cell>
        </row>
        <row r="407">
          <cell r="A407" t="str">
            <v>Titan Eye + stores</v>
          </cell>
          <cell r="AE407">
            <v>70</v>
          </cell>
          <cell r="AF407">
            <v>70</v>
          </cell>
          <cell r="AG407">
            <v>70</v>
          </cell>
          <cell r="AH407">
            <v>74</v>
          </cell>
          <cell r="AI407">
            <v>82</v>
          </cell>
          <cell r="AJ407">
            <v>85</v>
          </cell>
          <cell r="AK407">
            <v>95</v>
          </cell>
          <cell r="AL407">
            <v>102</v>
          </cell>
          <cell r="AM407">
            <v>102</v>
          </cell>
        </row>
        <row r="408">
          <cell r="A408" t="str">
            <v>World of Titan stores</v>
          </cell>
          <cell r="AE408">
            <v>265</v>
          </cell>
          <cell r="AF408">
            <v>273</v>
          </cell>
          <cell r="AG408">
            <v>273</v>
          </cell>
          <cell r="AH408">
            <v>283</v>
          </cell>
          <cell r="AI408">
            <v>291</v>
          </cell>
          <cell r="AJ408">
            <v>295</v>
          </cell>
          <cell r="AK408">
            <v>299</v>
          </cell>
          <cell r="AL408">
            <v>303</v>
          </cell>
          <cell r="AM408">
            <v>303</v>
          </cell>
        </row>
        <row r="409">
          <cell r="A409" t="str">
            <v>Gold plus stores</v>
          </cell>
          <cell r="AE409">
            <v>30</v>
          </cell>
          <cell r="AF409">
            <v>30</v>
          </cell>
          <cell r="AG409">
            <v>30</v>
          </cell>
          <cell r="AH409">
            <v>29</v>
          </cell>
          <cell r="AI409">
            <v>29</v>
          </cell>
          <cell r="AJ409">
            <v>29</v>
          </cell>
          <cell r="AK409">
            <v>29</v>
          </cell>
          <cell r="AL409">
            <v>29</v>
          </cell>
          <cell r="AM409">
            <v>29</v>
          </cell>
        </row>
        <row r="410">
          <cell r="A410" t="str">
            <v>Helios stores</v>
          </cell>
          <cell r="AE410">
            <v>1</v>
          </cell>
          <cell r="AF410">
            <v>1</v>
          </cell>
          <cell r="AG410">
            <v>1</v>
          </cell>
          <cell r="AH410">
            <v>1</v>
          </cell>
          <cell r="AI410">
            <v>1</v>
          </cell>
          <cell r="AJ410">
            <v>2</v>
          </cell>
          <cell r="AK410">
            <v>2</v>
          </cell>
          <cell r="AL410">
            <v>2</v>
          </cell>
          <cell r="AM410">
            <v>2</v>
          </cell>
        </row>
        <row r="412">
          <cell r="A412" t="str">
            <v>Fastrack stores</v>
          </cell>
          <cell r="AE412">
            <v>4</v>
          </cell>
          <cell r="AF412">
            <v>10</v>
          </cell>
          <cell r="AG412">
            <v>10</v>
          </cell>
          <cell r="AH412">
            <v>14</v>
          </cell>
          <cell r="AI412">
            <v>20</v>
          </cell>
          <cell r="AJ412">
            <v>24</v>
          </cell>
          <cell r="AK412">
            <v>27</v>
          </cell>
          <cell r="AL412">
            <v>27</v>
          </cell>
          <cell r="AM412">
            <v>27</v>
          </cell>
        </row>
        <row r="413">
          <cell r="A413" t="str">
            <v>Fastrack Kiosks</v>
          </cell>
          <cell r="AE413">
            <v>4</v>
          </cell>
          <cell r="AF413">
            <v>4</v>
          </cell>
          <cell r="AG413">
            <v>4</v>
          </cell>
          <cell r="AH413">
            <v>4</v>
          </cell>
          <cell r="AI413">
            <v>4</v>
          </cell>
          <cell r="AJ413">
            <v>4</v>
          </cell>
          <cell r="AK413">
            <v>8</v>
          </cell>
          <cell r="AL413">
            <v>10</v>
          </cell>
          <cell r="AM413">
            <v>10</v>
          </cell>
        </row>
        <row r="415">
          <cell r="A415" t="str">
            <v>Titan market share in Jewellery</v>
          </cell>
          <cell r="AE415">
            <v>2.4408342645810353E-2</v>
          </cell>
          <cell r="AF415">
            <v>3.5736912877414928E-2</v>
          </cell>
          <cell r="AG415">
            <v>0.11995164871202522</v>
          </cell>
          <cell r="AH415">
            <v>6.2199588637260939E-2</v>
          </cell>
          <cell r="AI415">
            <v>2.8246874306633914E-2</v>
          </cell>
          <cell r="AJ415">
            <v>3.1835102513128863E-2</v>
          </cell>
          <cell r="AK415">
            <v>6.1981216089247899E-2</v>
          </cell>
          <cell r="AL415">
            <v>0.11043906198931623</v>
          </cell>
          <cell r="AM415">
            <v>3.5033145788491996E-2</v>
          </cell>
          <cell r="AN415">
            <v>4.0729755575425478E-2</v>
          </cell>
          <cell r="AO415">
            <v>4.4686793873596573E-2</v>
          </cell>
          <cell r="AP415">
            <v>3.2886780190193844E-2</v>
          </cell>
          <cell r="AQ415">
            <v>4.531925596342827E-2</v>
          </cell>
          <cell r="AR415">
            <v>3.6518551161738619E-2</v>
          </cell>
        </row>
        <row r="416">
          <cell r="A416" t="str">
            <v>Titan Jewellery revenues</v>
          </cell>
          <cell r="AE416">
            <v>4664.1000000000004</v>
          </cell>
          <cell r="AF416">
            <v>4388.3999999999996</v>
          </cell>
          <cell r="AG416">
            <v>5914.1</v>
          </cell>
          <cell r="AH416">
            <v>5300.9999999999982</v>
          </cell>
          <cell r="AI416">
            <v>6157.2</v>
          </cell>
          <cell r="AJ416">
            <v>7521.8</v>
          </cell>
          <cell r="AK416">
            <v>7886.9</v>
          </cell>
          <cell r="AL416">
            <v>6066.0999999999985</v>
          </cell>
          <cell r="AM416">
            <v>6355.5</v>
          </cell>
          <cell r="AN416">
            <v>8226.2000000000007</v>
          </cell>
          <cell r="AO416">
            <v>10545.2</v>
          </cell>
          <cell r="AP416">
            <v>9915</v>
          </cell>
          <cell r="AQ416">
            <v>9505.4</v>
          </cell>
          <cell r="AR416">
            <v>11273.6</v>
          </cell>
          <cell r="AS416">
            <v>15867.9</v>
          </cell>
          <cell r="AT416">
            <v>13892.3</v>
          </cell>
          <cell r="AU416">
            <v>16471.099999999999</v>
          </cell>
          <cell r="AV416">
            <v>16315.1</v>
          </cell>
          <cell r="AW416">
            <v>19858.7</v>
          </cell>
          <cell r="AX416">
            <v>17996.700000000008</v>
          </cell>
          <cell r="AY416">
            <v>17755.3</v>
          </cell>
          <cell r="AZ416">
            <v>17239.3</v>
          </cell>
          <cell r="BA416">
            <v>25152.400000000001</v>
          </cell>
          <cell r="BR416">
            <v>13625.4</v>
          </cell>
          <cell r="BT416">
            <v>19858.7</v>
          </cell>
        </row>
        <row r="417">
          <cell r="A417" t="str">
            <v>India Jewellery Demand</v>
          </cell>
          <cell r="AE417">
            <v>191086.30469838905</v>
          </cell>
          <cell r="AF417">
            <v>122797.40040929467</v>
          </cell>
          <cell r="AG417">
            <v>49304.032612326308</v>
          </cell>
          <cell r="AH417">
            <v>85225.644029812931</v>
          </cell>
          <cell r="AI417">
            <v>217978.10027263625</v>
          </cell>
          <cell r="AJ417">
            <v>236273.77976552749</v>
          </cell>
          <cell r="AK417">
            <v>127246.61595286395</v>
          </cell>
          <cell r="AL417">
            <v>54927.12352615624</v>
          </cell>
          <cell r="AM417">
            <v>181413.91122482962</v>
          </cell>
          <cell r="AN417">
            <v>201970.2766142629</v>
          </cell>
          <cell r="AO417">
            <v>235980.23232162753</v>
          </cell>
          <cell r="AP417">
            <v>301488.92480986775</v>
          </cell>
          <cell r="AQ417">
            <v>209743.07273867572</v>
          </cell>
          <cell r="AR417">
            <v>308708.85183998285</v>
          </cell>
        </row>
        <row r="418">
          <cell r="A418" t="str">
            <v>USD/INR</v>
          </cell>
          <cell r="AE418">
            <v>39.944122444444432</v>
          </cell>
          <cell r="AF418">
            <v>40.540992424242418</v>
          </cell>
          <cell r="AG418">
            <v>39.479723636363644</v>
          </cell>
          <cell r="AH418">
            <v>39.806907446153851</v>
          </cell>
          <cell r="AI418">
            <v>41.653292307692297</v>
          </cell>
          <cell r="AJ418">
            <v>43.818833333333338</v>
          </cell>
          <cell r="AK418">
            <v>48.77382586363634</v>
          </cell>
          <cell r="AL418">
            <v>49.843124796874989</v>
          </cell>
          <cell r="AM418">
            <v>48.832153369230767</v>
          </cell>
          <cell r="AN418">
            <v>48.402026515151512</v>
          </cell>
          <cell r="AO418">
            <v>46.643560878787873</v>
          </cell>
          <cell r="AP418">
            <v>45.918671812500001</v>
          </cell>
          <cell r="AQ418">
            <v>45.655384769230757</v>
          </cell>
          <cell r="AR418">
            <v>46.479098530303048</v>
          </cell>
        </row>
        <row r="419">
          <cell r="A419" t="str">
            <v>India Jewellery Demand growth</v>
          </cell>
          <cell r="AI419">
            <v>0.14073115086239829</v>
          </cell>
          <cell r="AJ419">
            <v>0.92409431289266664</v>
          </cell>
          <cell r="AK419">
            <v>1.5808561533575558</v>
          </cell>
          <cell r="AL419">
            <v>-0.35550943437937432</v>
          </cell>
          <cell r="AM419">
            <v>-0.16774248881917009</v>
          </cell>
          <cell r="AN419">
            <v>-0.14518539968889721</v>
          </cell>
          <cell r="AO419">
            <v>0.85451086894948802</v>
          </cell>
          <cell r="AP419">
            <v>4.4888897407179718</v>
          </cell>
          <cell r="AQ419">
            <v>0.15615760292350056</v>
          </cell>
          <cell r="AR419">
            <v>0.52848655265040212</v>
          </cell>
          <cell r="AS419">
            <v>-1</v>
          </cell>
        </row>
        <row r="420">
          <cell r="A420" t="str">
            <v>Revenue per store</v>
          </cell>
          <cell r="AE420">
            <v>42.789908256880736</v>
          </cell>
          <cell r="AF420">
            <v>37.189830508474572</v>
          </cell>
          <cell r="AG420">
            <v>48.876859504132234</v>
          </cell>
          <cell r="AH420">
            <v>43.809917355371887</v>
          </cell>
          <cell r="AI420">
            <v>48.103124999999999</v>
          </cell>
          <cell r="AJ420">
            <v>53.346099290780145</v>
          </cell>
          <cell r="AK420">
            <v>54.019863013698625</v>
          </cell>
          <cell r="AL420">
            <v>40.98716216216215</v>
          </cell>
          <cell r="AM420">
            <v>42.942567567567565</v>
          </cell>
          <cell r="AN420">
            <v>56.343835616438362</v>
          </cell>
          <cell r="AO420">
            <v>72.227397260273975</v>
          </cell>
          <cell r="AP420">
            <v>67.448979591836732</v>
          </cell>
          <cell r="AQ420">
            <v>66.471328671328664</v>
          </cell>
          <cell r="AR420">
            <v>77.748965517241388</v>
          </cell>
          <cell r="AS420">
            <v>108.68424657534246</v>
          </cell>
        </row>
        <row r="421">
          <cell r="A421" t="str">
            <v>Revenue per store growth</v>
          </cell>
          <cell r="AI421">
            <v>0.12416985592075624</v>
          </cell>
          <cell r="AJ421">
            <v>0.43442706141465171</v>
          </cell>
          <cell r="AK421">
            <v>0.10522368993718967</v>
          </cell>
          <cell r="AL421">
            <v>-6.4431876698430202E-2</v>
          </cell>
          <cell r="AM421">
            <v>-0.10728112638071718</v>
          </cell>
          <cell r="AN421">
            <v>5.619410538937597E-2</v>
          </cell>
          <cell r="AO421">
            <v>0.33705258086193579</v>
          </cell>
          <cell r="AP421">
            <v>0.6456123340518356</v>
          </cell>
          <cell r="AQ421">
            <v>0.54791230325806661</v>
          </cell>
          <cell r="AR421">
            <v>0.37990189461929469</v>
          </cell>
          <cell r="AS421">
            <v>0.50475097674771452</v>
          </cell>
        </row>
        <row r="422">
          <cell r="A422" t="str">
            <v>World of Titan stores</v>
          </cell>
          <cell r="AE422">
            <v>220</v>
          </cell>
          <cell r="AF422">
            <v>222</v>
          </cell>
          <cell r="AG422">
            <v>226</v>
          </cell>
          <cell r="AH422">
            <v>226</v>
          </cell>
          <cell r="AI422">
            <v>236</v>
          </cell>
          <cell r="AJ422">
            <v>243</v>
          </cell>
          <cell r="AK422">
            <v>245</v>
          </cell>
          <cell r="AL422">
            <v>245</v>
          </cell>
          <cell r="AM422">
            <v>255</v>
          </cell>
          <cell r="AN422">
            <v>265</v>
          </cell>
          <cell r="AO422">
            <v>265</v>
          </cell>
        </row>
        <row r="423">
          <cell r="A423" t="str">
            <v>Seasonality Analysis</v>
          </cell>
          <cell r="AE423">
            <v>15</v>
          </cell>
          <cell r="AF423">
            <v>17</v>
          </cell>
          <cell r="AG423">
            <v>20</v>
          </cell>
          <cell r="AH423">
            <v>20</v>
          </cell>
          <cell r="AI423">
            <v>22</v>
          </cell>
          <cell r="AJ423">
            <v>28</v>
          </cell>
          <cell r="AK423">
            <v>28</v>
          </cell>
          <cell r="AL423">
            <v>28</v>
          </cell>
          <cell r="AM423">
            <v>30</v>
          </cell>
          <cell r="AN423">
            <v>30</v>
          </cell>
          <cell r="AO423">
            <v>30</v>
          </cell>
        </row>
        <row r="424">
          <cell r="A424" t="str">
            <v>Quarter Contribution</v>
          </cell>
          <cell r="S424" t="str">
            <v>1Q05</v>
          </cell>
          <cell r="T424" t="str">
            <v>2Q05</v>
          </cell>
          <cell r="U424" t="str">
            <v>3Q05</v>
          </cell>
          <cell r="V424" t="str">
            <v>4Q05</v>
          </cell>
          <cell r="W424" t="str">
            <v>1Q06</v>
          </cell>
          <cell r="X424" t="str">
            <v>2Q06</v>
          </cell>
          <cell r="Y424" t="str">
            <v>3Q06</v>
          </cell>
          <cell r="Z424" t="str">
            <v>4Q06</v>
          </cell>
          <cell r="AA424" t="str">
            <v>1Q07</v>
          </cell>
          <cell r="AB424" t="str">
            <v>2Q07</v>
          </cell>
          <cell r="AC424" t="str">
            <v>3Q07</v>
          </cell>
          <cell r="AD424" t="str">
            <v>4Q07</v>
          </cell>
          <cell r="AE424" t="str">
            <v>1Q08</v>
          </cell>
          <cell r="AF424" t="str">
            <v>2Q08</v>
          </cell>
          <cell r="AG424" t="str">
            <v>3Q08</v>
          </cell>
          <cell r="AH424" t="str">
            <v>4Q08</v>
          </cell>
          <cell r="AI424" t="str">
            <v>1Q09</v>
          </cell>
          <cell r="AJ424" t="str">
            <v>2Q09</v>
          </cell>
          <cell r="AK424" t="str">
            <v>3Q09</v>
          </cell>
          <cell r="AL424" t="str">
            <v>4Q09</v>
          </cell>
          <cell r="AM424" t="str">
            <v>1Q10</v>
          </cell>
          <cell r="AN424" t="str">
            <v>2Q10</v>
          </cell>
          <cell r="AO424" t="str">
            <v>3Q10</v>
          </cell>
          <cell r="AP424" t="str">
            <v>4Q10</v>
          </cell>
        </row>
        <row r="425">
          <cell r="A425" t="str">
            <v>Watches</v>
          </cell>
        </row>
        <row r="426">
          <cell r="A426" t="str">
            <v>- Revenues</v>
          </cell>
          <cell r="S426">
            <v>0.16190201826778056</v>
          </cell>
          <cell r="T426">
            <v>0.26447611462269743</v>
          </cell>
          <cell r="U426">
            <v>0.23582044025690121</v>
          </cell>
          <cell r="V426">
            <v>0.33780142685262071</v>
          </cell>
          <cell r="W426">
            <v>0.18747769715713097</v>
          </cell>
          <cell r="X426">
            <v>0.28754311882954681</v>
          </cell>
          <cell r="Y426">
            <v>0.23467051266801472</v>
          </cell>
          <cell r="Z426">
            <v>0.29030867134530747</v>
          </cell>
          <cell r="AA426">
            <v>0.18970092885577217</v>
          </cell>
          <cell r="AB426">
            <v>0.2868990507298152</v>
          </cell>
          <cell r="AC426">
            <v>0.20724456466265181</v>
          </cell>
          <cell r="AD426">
            <v>0.31615545575176074</v>
          </cell>
          <cell r="AE426">
            <v>0.19251074698685275</v>
          </cell>
          <cell r="AF426">
            <v>0.29115497326081258</v>
          </cell>
          <cell r="AG426">
            <v>0.21178120617110799</v>
          </cell>
          <cell r="AH426">
            <v>0.30455307358122669</v>
          </cell>
          <cell r="AI426">
            <v>0.18920406388622882</v>
          </cell>
          <cell r="AJ426">
            <v>0.33401578443351054</v>
          </cell>
          <cell r="AK426">
            <v>0.21256150315358452</v>
          </cell>
          <cell r="AL426">
            <v>0.26421864852667609</v>
          </cell>
          <cell r="AM426">
            <v>0.20313017394183758</v>
          </cell>
          <cell r="AN426">
            <v>0.28781238434718248</v>
          </cell>
          <cell r="AO426">
            <v>0.23465591460682914</v>
          </cell>
          <cell r="AP426">
            <v>0.27440152710415083</v>
          </cell>
        </row>
        <row r="427">
          <cell r="A427" t="str">
            <v>- EBIT</v>
          </cell>
          <cell r="S427">
            <v>2.6696329254727477E-2</v>
          </cell>
          <cell r="T427">
            <v>0.24867136324310959</v>
          </cell>
          <cell r="U427">
            <v>0.13187492275367693</v>
          </cell>
          <cell r="V427">
            <v>0.59275738474848594</v>
          </cell>
          <cell r="W427">
            <v>6.6167169407414628E-2</v>
          </cell>
          <cell r="X427">
            <v>0.42415101683370637</v>
          </cell>
          <cell r="Y427">
            <v>0.17047776588498592</v>
          </cell>
          <cell r="Z427">
            <v>0.33920404787389324</v>
          </cell>
          <cell r="AA427">
            <v>0.12110575794498037</v>
          </cell>
          <cell r="AB427">
            <v>0.28076176423464005</v>
          </cell>
          <cell r="AC427">
            <v>0.16571837378016746</v>
          </cell>
          <cell r="AD427">
            <v>0.43241410404021208</v>
          </cell>
          <cell r="AE427">
            <v>8.495821727019498E-2</v>
          </cell>
          <cell r="AF427">
            <v>0.33890436397400181</v>
          </cell>
          <cell r="AG427">
            <v>0.15668523676880222</v>
          </cell>
          <cell r="AH427">
            <v>0.4194521819870009</v>
          </cell>
          <cell r="AI427">
            <v>0.12331056532480746</v>
          </cell>
          <cell r="AJ427">
            <v>0.43779973841011488</v>
          </cell>
          <cell r="AK427">
            <v>0.16543380322627529</v>
          </cell>
          <cell r="AL427">
            <v>0.27345589303880241</v>
          </cell>
          <cell r="AM427">
            <v>0.17894390163574486</v>
          </cell>
          <cell r="AN427">
            <v>0.35538722386894528</v>
          </cell>
          <cell r="AO427">
            <v>0.21584269525865749</v>
          </cell>
          <cell r="AP427">
            <v>0.2498261792366524</v>
          </cell>
        </row>
        <row r="428">
          <cell r="A428" t="str">
            <v>Jewellery</v>
          </cell>
        </row>
        <row r="429">
          <cell r="A429" t="str">
            <v>- Revenues</v>
          </cell>
          <cell r="S429">
            <v>0.21330442421636978</v>
          </cell>
          <cell r="T429">
            <v>0.24846264555802694</v>
          </cell>
          <cell r="U429">
            <v>0.31160165230556436</v>
          </cell>
          <cell r="V429">
            <v>0.22663127792003887</v>
          </cell>
          <cell r="W429">
            <v>0.20993302161000885</v>
          </cell>
          <cell r="X429">
            <v>0.21822317705042335</v>
          </cell>
          <cell r="Y429">
            <v>0.2830911158852521</v>
          </cell>
          <cell r="Z429">
            <v>0.28875268545431571</v>
          </cell>
          <cell r="AA429">
            <v>0.22310889571739281</v>
          </cell>
          <cell r="AB429">
            <v>0.22980409761836573</v>
          </cell>
          <cell r="AC429">
            <v>0.28368305765613749</v>
          </cell>
          <cell r="AD429">
            <v>0.26340394900810388</v>
          </cell>
          <cell r="AE429">
            <v>0.2301259152539028</v>
          </cell>
          <cell r="AF429">
            <v>0.21652292328642761</v>
          </cell>
          <cell r="AG429">
            <v>0.29180070654640911</v>
          </cell>
          <cell r="AH429">
            <v>0.26155045491326051</v>
          </cell>
          <cell r="AI429">
            <v>0.2228286045165026</v>
          </cell>
          <cell r="AJ429">
            <v>0.27221337579617833</v>
          </cell>
          <cell r="AK429">
            <v>0.28542631731325996</v>
          </cell>
          <cell r="AL429">
            <v>0.219531702374059</v>
          </cell>
          <cell r="AM429">
            <v>0.18136859017347803</v>
          </cell>
          <cell r="AN429">
            <v>0.2347532525348226</v>
          </cell>
          <cell r="AO429">
            <v>0.3009311709696107</v>
          </cell>
          <cell r="AP429">
            <v>0.2829469863220887</v>
          </cell>
        </row>
        <row r="430">
          <cell r="A430" t="str">
            <v>- EBIT</v>
          </cell>
          <cell r="S430">
            <v>8.3496667973343777E-2</v>
          </cell>
          <cell r="T430">
            <v>0.14347314778518228</v>
          </cell>
          <cell r="U430">
            <v>0.42218737749901997</v>
          </cell>
          <cell r="V430">
            <v>0.35084280674245388</v>
          </cell>
          <cell r="W430">
            <v>0.1993097497842968</v>
          </cell>
          <cell r="X430">
            <v>0.2116048317515099</v>
          </cell>
          <cell r="Y430">
            <v>0.19348576358930111</v>
          </cell>
          <cell r="Z430">
            <v>0.39559965487489213</v>
          </cell>
          <cell r="AA430">
            <v>6.5108592130572004E-2</v>
          </cell>
          <cell r="AB430">
            <v>0.25607387626286204</v>
          </cell>
          <cell r="AC430">
            <v>0.46872957478197536</v>
          </cell>
          <cell r="AD430">
            <v>0.21008795682459053</v>
          </cell>
          <cell r="AE430">
            <v>0.2511459489088651</v>
          </cell>
          <cell r="AF430">
            <v>0.34437051006570552</v>
          </cell>
          <cell r="AG430">
            <v>0.23586323396512077</v>
          </cell>
          <cell r="AH430">
            <v>0.16862030706030862</v>
          </cell>
          <cell r="AI430">
            <v>0.18364181573777272</v>
          </cell>
          <cell r="AJ430">
            <v>0.34960190259538831</v>
          </cell>
          <cell r="AK430">
            <v>0.28483610795160785</v>
          </cell>
          <cell r="AL430">
            <v>0.18192017371523117</v>
          </cell>
          <cell r="AM430">
            <v>8.7086208437974932E-2</v>
          </cell>
          <cell r="AN430">
            <v>0.22687928217882136</v>
          </cell>
          <cell r="AO430">
            <v>0.31079576394476544</v>
          </cell>
          <cell r="AP430">
            <v>0.37523874543843827</v>
          </cell>
        </row>
        <row r="431">
          <cell r="A431" t="str">
            <v>Total PBT</v>
          </cell>
          <cell r="S431">
            <v>-0.12241751464693153</v>
          </cell>
          <cell r="T431">
            <v>0.20120259019426442</v>
          </cell>
          <cell r="U431">
            <v>0.19179771816219565</v>
          </cell>
          <cell r="V431">
            <v>0.72941720629047146</v>
          </cell>
          <cell r="W431">
            <v>4.5942080800858029E-2</v>
          </cell>
          <cell r="X431">
            <v>0.40132284590632789</v>
          </cell>
          <cell r="Y431">
            <v>0.16151233464426198</v>
          </cell>
          <cell r="Z431">
            <v>0.39122273864855223</v>
          </cell>
          <cell r="AA431">
            <v>5.2232573080629292E-2</v>
          </cell>
          <cell r="AB431">
            <v>0.28416318663668488</v>
          </cell>
          <cell r="AC431">
            <v>0.30382267908769717</v>
          </cell>
          <cell r="AD431">
            <v>0.35978156119498861</v>
          </cell>
          <cell r="AE431">
            <v>0.13639534427185276</v>
          </cell>
          <cell r="AF431">
            <v>0.37051558623375147</v>
          </cell>
          <cell r="AG431">
            <v>0.20470058371398714</v>
          </cell>
          <cell r="AH431">
            <v>0.28838848578040865</v>
          </cell>
          <cell r="AI431">
            <v>0.16687217427044865</v>
          </cell>
          <cell r="AJ431">
            <v>0.42569965997832998</v>
          </cell>
          <cell r="AK431">
            <v>0.2227702424989729</v>
          </cell>
          <cell r="AL431">
            <v>0.1846579232522485</v>
          </cell>
          <cell r="AM431">
            <v>0.1014846267353272</v>
          </cell>
          <cell r="AN431">
            <v>0.28749962357334302</v>
          </cell>
          <cell r="AO431">
            <v>0.3028879453127355</v>
          </cell>
          <cell r="AP431">
            <v>0.30812780437859427</v>
          </cell>
        </row>
        <row r="433">
          <cell r="A433" t="str">
            <v>Half-Year Contribution</v>
          </cell>
          <cell r="S433" t="str">
            <v>1H05</v>
          </cell>
          <cell r="T433" t="str">
            <v>2H05</v>
          </cell>
          <cell r="U433" t="str">
            <v>1H06</v>
          </cell>
          <cell r="V433" t="str">
            <v>2H06</v>
          </cell>
          <cell r="W433" t="str">
            <v>1H07</v>
          </cell>
          <cell r="X433" t="str">
            <v>2H07</v>
          </cell>
          <cell r="AE433" t="str">
            <v>1H08</v>
          </cell>
          <cell r="AF433" t="str">
            <v>2H08</v>
          </cell>
          <cell r="AG433" t="str">
            <v>1H09</v>
          </cell>
          <cell r="AH433" t="str">
            <v>2H09</v>
          </cell>
          <cell r="AI433" t="str">
            <v>1H10</v>
          </cell>
          <cell r="AJ433" t="str">
            <v>2H10</v>
          </cell>
          <cell r="AK433" t="str">
            <v>1H11</v>
          </cell>
          <cell r="AL433" t="str">
            <v>Implied 2H</v>
          </cell>
        </row>
        <row r="434">
          <cell r="A434" t="str">
            <v>Watches</v>
          </cell>
        </row>
        <row r="435">
          <cell r="A435" t="str">
            <v>- Revenues</v>
          </cell>
          <cell r="S435">
            <v>0.42637813289047799</v>
          </cell>
          <cell r="T435">
            <v>0.5736218671095219</v>
          </cell>
          <cell r="U435">
            <v>0.47502081598667778</v>
          </cell>
          <cell r="V435">
            <v>0.52497918401332222</v>
          </cell>
          <cell r="W435">
            <v>0.47659997958558736</v>
          </cell>
          <cell r="X435">
            <v>0.52340002041441258</v>
          </cell>
          <cell r="AE435">
            <v>0.4836657202476653</v>
          </cell>
          <cell r="AF435">
            <v>0.5163342797523347</v>
          </cell>
          <cell r="AG435">
            <v>0.52321984831973933</v>
          </cell>
          <cell r="AH435">
            <v>0.47678015168026067</v>
          </cell>
          <cell r="AI435">
            <v>0.49094255828902006</v>
          </cell>
          <cell r="AJ435">
            <v>0.50905744171098</v>
          </cell>
          <cell r="AK435">
            <v>0.48246545391627138</v>
          </cell>
          <cell r="AL435">
            <v>0.5175345460837284</v>
          </cell>
        </row>
        <row r="436">
          <cell r="A436" t="str">
            <v>- EBIT</v>
          </cell>
          <cell r="S436">
            <v>0.27536769249783705</v>
          </cell>
          <cell r="T436">
            <v>0.72463230750216301</v>
          </cell>
          <cell r="U436">
            <v>0.490318186241121</v>
          </cell>
          <cell r="V436">
            <v>0.50968181375887911</v>
          </cell>
          <cell r="W436">
            <v>0.40186752217962041</v>
          </cell>
          <cell r="X436">
            <v>0.59813247782037959</v>
          </cell>
          <cell r="AE436">
            <v>0.42386258124419679</v>
          </cell>
          <cell r="AF436">
            <v>0.57613741875580315</v>
          </cell>
          <cell r="AG436">
            <v>0.56111030373492232</v>
          </cell>
          <cell r="AH436">
            <v>0.43888969626507762</v>
          </cell>
          <cell r="AI436">
            <v>0.5343311255046902</v>
          </cell>
          <cell r="AJ436">
            <v>0.46566887449530991</v>
          </cell>
          <cell r="AK436">
            <v>0.62250339851511027</v>
          </cell>
          <cell r="AL436">
            <v>0.37749660148488967</v>
          </cell>
        </row>
        <row r="437">
          <cell r="A437" t="str">
            <v>Jewellery</v>
          </cell>
        </row>
        <row r="438">
          <cell r="A438" t="str">
            <v>- Revenues</v>
          </cell>
          <cell r="S438">
            <v>0.46176706977439669</v>
          </cell>
          <cell r="T438">
            <v>0.53823293022560326</v>
          </cell>
          <cell r="U438">
            <v>0.4281561986604322</v>
          </cell>
          <cell r="V438">
            <v>0.5718438013395678</v>
          </cell>
          <cell r="W438">
            <v>0.45291299333575852</v>
          </cell>
          <cell r="X438">
            <v>0.54708700666424137</v>
          </cell>
          <cell r="AE438">
            <v>0.44664883854033038</v>
          </cell>
          <cell r="AF438">
            <v>0.55335116145966956</v>
          </cell>
          <cell r="AG438">
            <v>0.49504198031268093</v>
          </cell>
          <cell r="AH438">
            <v>0.50495801968731902</v>
          </cell>
          <cell r="AI438">
            <v>0.41612184270830066</v>
          </cell>
          <cell r="AJ438">
            <v>0.58387815729169934</v>
          </cell>
          <cell r="AK438">
            <v>0.41114619938582331</v>
          </cell>
          <cell r="AL438">
            <v>0.58885380061417669</v>
          </cell>
        </row>
        <row r="439">
          <cell r="A439" t="str">
            <v>- EBIT</v>
          </cell>
          <cell r="S439">
            <v>0.22696981575852607</v>
          </cell>
          <cell r="T439">
            <v>0.77303018424147385</v>
          </cell>
          <cell r="U439">
            <v>0.41091458153580673</v>
          </cell>
          <cell r="V439">
            <v>0.58908541846419327</v>
          </cell>
          <cell r="W439">
            <v>0.32118246839343406</v>
          </cell>
          <cell r="X439">
            <v>0.67881753160656588</v>
          </cell>
          <cell r="AE439">
            <v>0.59551645897457062</v>
          </cell>
          <cell r="AF439">
            <v>0.40448354102542938</v>
          </cell>
          <cell r="AG439">
            <v>0.53324371833316098</v>
          </cell>
          <cell r="AH439">
            <v>0.46675628166683902</v>
          </cell>
          <cell r="AI439">
            <v>0.31396549061679629</v>
          </cell>
          <cell r="AJ439">
            <v>0.68603450938320376</v>
          </cell>
          <cell r="AK439">
            <v>0.369345810550885</v>
          </cell>
          <cell r="AL439">
            <v>0.63065418944911489</v>
          </cell>
        </row>
        <row r="440">
          <cell r="A440" t="str">
            <v>Total PBT</v>
          </cell>
          <cell r="S440">
            <v>7.8785075547332897E-2</v>
          </cell>
          <cell r="T440">
            <v>0.92121492445266706</v>
          </cell>
          <cell r="U440">
            <v>0.44726492670718593</v>
          </cell>
          <cell r="V440">
            <v>0.55273507329281424</v>
          </cell>
          <cell r="W440">
            <v>0.33639575971731417</v>
          </cell>
          <cell r="X440">
            <v>0.66360424028268583</v>
          </cell>
          <cell r="AE440">
            <v>0.50691093050560421</v>
          </cell>
          <cell r="AF440">
            <v>0.49308906949439579</v>
          </cell>
          <cell r="AG440">
            <v>0.59257183424877857</v>
          </cell>
          <cell r="AH440">
            <v>0.40742816575122137</v>
          </cell>
          <cell r="AI440">
            <v>0.38898425030867023</v>
          </cell>
          <cell r="AJ440">
            <v>0.61101574969132977</v>
          </cell>
          <cell r="AK440">
            <v>0.43711750066521643</v>
          </cell>
          <cell r="AL440">
            <v>0.56288249933478351</v>
          </cell>
        </row>
        <row r="442">
          <cell r="AE442">
            <v>39934</v>
          </cell>
          <cell r="AF442">
            <v>40087</v>
          </cell>
          <cell r="AG442">
            <v>40118</v>
          </cell>
          <cell r="AH442">
            <v>40210</v>
          </cell>
          <cell r="AI442">
            <v>40269</v>
          </cell>
          <cell r="AJ442">
            <v>40330</v>
          </cell>
          <cell r="AK442">
            <v>40391</v>
          </cell>
          <cell r="AL442">
            <v>40452</v>
          </cell>
          <cell r="AM442">
            <v>40483</v>
          </cell>
        </row>
        <row r="443">
          <cell r="A443" t="str">
            <v>Tanishq</v>
          </cell>
          <cell r="AE443">
            <v>118</v>
          </cell>
          <cell r="AF443">
            <v>116</v>
          </cell>
          <cell r="AG443">
            <v>116</v>
          </cell>
          <cell r="AH443">
            <v>118</v>
          </cell>
          <cell r="AI443">
            <v>114</v>
          </cell>
          <cell r="AJ443">
            <v>114</v>
          </cell>
          <cell r="AK443">
            <v>116</v>
          </cell>
          <cell r="AL443">
            <v>117</v>
          </cell>
          <cell r="AM443">
            <v>117</v>
          </cell>
        </row>
        <row r="444">
          <cell r="A444" t="str">
            <v xml:space="preserve">Zoya </v>
          </cell>
          <cell r="AE444">
            <v>2</v>
          </cell>
          <cell r="AF444">
            <v>2</v>
          </cell>
          <cell r="AG444">
            <v>2</v>
          </cell>
          <cell r="AH444">
            <v>2</v>
          </cell>
          <cell r="AI444">
            <v>2</v>
          </cell>
          <cell r="AJ444">
            <v>2</v>
          </cell>
          <cell r="AK444">
            <v>2</v>
          </cell>
          <cell r="AL444">
            <v>2</v>
          </cell>
          <cell r="AM444">
            <v>2</v>
          </cell>
        </row>
        <row r="446">
          <cell r="A446" t="str">
            <v>Titan Eye + stores</v>
          </cell>
          <cell r="AE446">
            <v>70</v>
          </cell>
          <cell r="AF446">
            <v>70</v>
          </cell>
          <cell r="AG446">
            <v>70</v>
          </cell>
          <cell r="AH446">
            <v>74</v>
          </cell>
          <cell r="AI446">
            <v>82</v>
          </cell>
          <cell r="AJ446">
            <v>85</v>
          </cell>
          <cell r="AK446">
            <v>95</v>
          </cell>
          <cell r="AL446">
            <v>102</v>
          </cell>
          <cell r="AM446">
            <v>102</v>
          </cell>
        </row>
        <row r="447">
          <cell r="A447" t="str">
            <v>World of Titan stores</v>
          </cell>
          <cell r="AE447">
            <v>265</v>
          </cell>
          <cell r="AF447">
            <v>273</v>
          </cell>
          <cell r="AG447">
            <v>273</v>
          </cell>
          <cell r="AH447">
            <v>283</v>
          </cell>
          <cell r="AI447">
            <v>291</v>
          </cell>
          <cell r="AJ447">
            <v>295</v>
          </cell>
          <cell r="AK447">
            <v>299</v>
          </cell>
          <cell r="AL447">
            <v>303</v>
          </cell>
          <cell r="AM447">
            <v>303</v>
          </cell>
        </row>
        <row r="448">
          <cell r="A448" t="str">
            <v>Gold plus stores</v>
          </cell>
          <cell r="AE448">
            <v>30</v>
          </cell>
          <cell r="AF448">
            <v>30</v>
          </cell>
          <cell r="AG448">
            <v>30</v>
          </cell>
          <cell r="AH448">
            <v>29</v>
          </cell>
          <cell r="AI448">
            <v>29</v>
          </cell>
          <cell r="AJ448">
            <v>29</v>
          </cell>
          <cell r="AK448">
            <v>29</v>
          </cell>
          <cell r="AL448">
            <v>29</v>
          </cell>
          <cell r="AM448">
            <v>29</v>
          </cell>
        </row>
        <row r="449">
          <cell r="A449" t="str">
            <v>Helios stores</v>
          </cell>
          <cell r="AE449">
            <v>1</v>
          </cell>
          <cell r="AF449">
            <v>1</v>
          </cell>
          <cell r="AG449">
            <v>1</v>
          </cell>
          <cell r="AH449">
            <v>1</v>
          </cell>
          <cell r="AI449">
            <v>1</v>
          </cell>
          <cell r="AJ449">
            <v>2</v>
          </cell>
          <cell r="AK449">
            <v>2</v>
          </cell>
          <cell r="AL449">
            <v>2</v>
          </cell>
          <cell r="AM449">
            <v>2</v>
          </cell>
        </row>
        <row r="451">
          <cell r="A451" t="str">
            <v>Fastrack stores</v>
          </cell>
          <cell r="AE451">
            <v>4</v>
          </cell>
          <cell r="AF451">
            <v>10</v>
          </cell>
          <cell r="AG451">
            <v>10</v>
          </cell>
          <cell r="AH451">
            <v>14</v>
          </cell>
          <cell r="AI451">
            <v>20</v>
          </cell>
          <cell r="AJ451">
            <v>24</v>
          </cell>
          <cell r="AK451">
            <v>27</v>
          </cell>
          <cell r="AL451">
            <v>27</v>
          </cell>
          <cell r="AM451">
            <v>27</v>
          </cell>
        </row>
        <row r="452">
          <cell r="A452" t="str">
            <v>Fastrack Kiosks</v>
          </cell>
          <cell r="AE452">
            <v>4</v>
          </cell>
          <cell r="AF452">
            <v>4</v>
          </cell>
          <cell r="AG452">
            <v>4</v>
          </cell>
          <cell r="AH452">
            <v>4</v>
          </cell>
          <cell r="AI452">
            <v>4</v>
          </cell>
          <cell r="AJ452">
            <v>4</v>
          </cell>
          <cell r="AK452">
            <v>8</v>
          </cell>
          <cell r="AL452">
            <v>10</v>
          </cell>
          <cell r="AM452">
            <v>10</v>
          </cell>
        </row>
        <row r="456">
          <cell r="AE456">
            <v>39264</v>
          </cell>
          <cell r="AF456">
            <v>39387</v>
          </cell>
          <cell r="AG456">
            <v>39448</v>
          </cell>
          <cell r="AH456">
            <v>39479</v>
          </cell>
          <cell r="AI456">
            <v>39569</v>
          </cell>
          <cell r="AJ456">
            <v>39692</v>
          </cell>
          <cell r="AK456">
            <v>39448</v>
          </cell>
          <cell r="AL456">
            <v>39783</v>
          </cell>
          <cell r="AM456">
            <v>39845</v>
          </cell>
          <cell r="AN456">
            <v>39934</v>
          </cell>
          <cell r="AO456">
            <v>39965</v>
          </cell>
        </row>
        <row r="457">
          <cell r="A457" t="str">
            <v>Tanishq</v>
          </cell>
          <cell r="AE457">
            <v>94</v>
          </cell>
          <cell r="AF457">
            <v>101</v>
          </cell>
          <cell r="AG457">
            <v>101</v>
          </cell>
          <cell r="AH457">
            <v>101</v>
          </cell>
          <cell r="AI457">
            <v>106</v>
          </cell>
          <cell r="AJ457">
            <v>113</v>
          </cell>
          <cell r="AK457">
            <v>118</v>
          </cell>
          <cell r="AL457">
            <v>118</v>
          </cell>
          <cell r="AM457">
            <v>118</v>
          </cell>
          <cell r="AN457">
            <v>118</v>
          </cell>
          <cell r="AO457">
            <v>118</v>
          </cell>
        </row>
        <row r="458">
          <cell r="A458" t="str">
            <v xml:space="preserve">Zoya </v>
          </cell>
        </row>
        <row r="460">
          <cell r="A460" t="str">
            <v>Titan Eye + stores</v>
          </cell>
          <cell r="AK460">
            <v>39</v>
          </cell>
          <cell r="AL460">
            <v>39</v>
          </cell>
          <cell r="AM460">
            <v>51</v>
          </cell>
          <cell r="AN460">
            <v>70</v>
          </cell>
          <cell r="AO460">
            <v>70</v>
          </cell>
        </row>
        <row r="461">
          <cell r="A461" t="str">
            <v>World of Titan stores</v>
          </cell>
          <cell r="AE461">
            <v>220</v>
          </cell>
          <cell r="AF461">
            <v>222</v>
          </cell>
          <cell r="AG461">
            <v>226</v>
          </cell>
          <cell r="AH461">
            <v>226</v>
          </cell>
          <cell r="AI461">
            <v>236</v>
          </cell>
          <cell r="AJ461">
            <v>243</v>
          </cell>
          <cell r="AK461">
            <v>245</v>
          </cell>
          <cell r="AL461">
            <v>245</v>
          </cell>
          <cell r="AM461">
            <v>255</v>
          </cell>
          <cell r="AN461">
            <v>265</v>
          </cell>
          <cell r="AO461">
            <v>265</v>
          </cell>
        </row>
        <row r="462">
          <cell r="A462" t="str">
            <v>Gold plus stores</v>
          </cell>
          <cell r="AE462">
            <v>15</v>
          </cell>
          <cell r="AF462">
            <v>17</v>
          </cell>
          <cell r="AG462">
            <v>20</v>
          </cell>
          <cell r="AH462">
            <v>20</v>
          </cell>
          <cell r="AI462">
            <v>22</v>
          </cell>
          <cell r="AJ462">
            <v>28</v>
          </cell>
          <cell r="AK462">
            <v>28</v>
          </cell>
          <cell r="AL462">
            <v>28</v>
          </cell>
          <cell r="AM462">
            <v>30</v>
          </cell>
          <cell r="AN462">
            <v>30</v>
          </cell>
          <cell r="AO462">
            <v>30</v>
          </cell>
        </row>
        <row r="463">
          <cell r="A463" t="str">
            <v>Helios stores</v>
          </cell>
        </row>
        <row r="465">
          <cell r="A465" t="str">
            <v>Fastrack stores</v>
          </cell>
        </row>
        <row r="466">
          <cell r="A466" t="str">
            <v>Fastrack Kiosks</v>
          </cell>
          <cell r="AK466">
            <v>4</v>
          </cell>
          <cell r="AL466">
            <v>4</v>
          </cell>
          <cell r="AM466">
            <v>4</v>
          </cell>
          <cell r="AN466">
            <v>4</v>
          </cell>
          <cell r="AO466">
            <v>4</v>
          </cell>
        </row>
        <row r="492">
          <cell r="R492">
            <v>0.125</v>
          </cell>
        </row>
        <row r="494">
          <cell r="Q494">
            <v>2070.8359999999998</v>
          </cell>
        </row>
        <row r="495">
          <cell r="R495" t="e">
            <v>#VALUE!</v>
          </cell>
          <cell r="S495" t="e">
            <v>#VALUE!</v>
          </cell>
          <cell r="T495" t="e">
            <v>#VALUE!</v>
          </cell>
        </row>
        <row r="551">
          <cell r="R551" t="str">
            <v>+R[-481]C*0.8</v>
          </cell>
          <cell r="S551" t="str">
            <v>+R[-481]C*0.8</v>
          </cell>
          <cell r="T551" t="str">
            <v>+R[-481]C*0.8</v>
          </cell>
        </row>
        <row r="583">
          <cell r="Q583">
            <v>0</v>
          </cell>
        </row>
        <row r="584">
          <cell r="R584">
            <v>0.10299999999999999</v>
          </cell>
        </row>
        <row r="619">
          <cell r="M619">
            <v>0</v>
          </cell>
          <cell r="N619">
            <v>0</v>
          </cell>
          <cell r="O619">
            <v>0</v>
          </cell>
          <cell r="P619">
            <v>0</v>
          </cell>
          <cell r="Q619">
            <v>0</v>
          </cell>
        </row>
        <row r="649">
          <cell r="Q649">
            <v>193.2</v>
          </cell>
        </row>
        <row r="1031">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row>
        <row r="1033">
          <cell r="G1033">
            <v>0</v>
          </cell>
          <cell r="H1033">
            <v>0</v>
          </cell>
          <cell r="I1033">
            <v>0</v>
          </cell>
          <cell r="J1033">
            <v>0</v>
          </cell>
          <cell r="K1033">
            <v>0</v>
          </cell>
          <cell r="L1033">
            <v>0</v>
          </cell>
          <cell r="M1033">
            <v>0</v>
          </cell>
          <cell r="N1033">
            <v>0</v>
          </cell>
          <cell r="O1033">
            <v>0</v>
          </cell>
          <cell r="P1033">
            <v>0</v>
          </cell>
          <cell r="Q1033">
            <v>0</v>
          </cell>
          <cell r="R1033" t="e">
            <v>#VALUE!</v>
          </cell>
          <cell r="S1033" t="e">
            <v>#VALUE!</v>
          </cell>
          <cell r="T1033" t="e">
            <v>#VALUE!</v>
          </cell>
        </row>
        <row r="1041">
          <cell r="R1041">
            <v>-285</v>
          </cell>
          <cell r="S1041">
            <v>-313.5</v>
          </cell>
          <cell r="T1041">
            <v>-344.85</v>
          </cell>
        </row>
        <row r="1044">
          <cell r="O1044">
            <v>-1.11001876200995</v>
          </cell>
          <cell r="P1044">
            <v>-0.34800691395956329</v>
          </cell>
          <cell r="Q1044">
            <v>-0.56657515442690687</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es opened"/>
      <sheetName val="same store"/>
      <sheetName val="Quarterly"/>
      <sheetName val="Quarterly charts"/>
      <sheetName val="__FDSCACHE__"/>
      <sheetName val="Fin(unconsol)"/>
      <sheetName val="DCF"/>
      <sheetName val="modelware"/>
      <sheetName val="MWA RR"/>
      <sheetName val="report data"/>
      <sheetName val="2008Consol"/>
      <sheetName val="Fin(Consol)"/>
      <sheetName val="P&amp;L (Unconsolidated)"/>
      <sheetName val="Stores till date"/>
      <sheetName val="Financials (Consol)"/>
      <sheetName val="JVs"/>
      <sheetName val="Inventory breakup"/>
      <sheetName val="Growth Drivers"/>
      <sheetName val="BS Consolidated)"/>
      <sheetName val="Notes"/>
      <sheetName val="MW-Cache"/>
      <sheetName val="Questions"/>
      <sheetName val="Strategy Links"/>
      <sheetName val="shareholding"/>
      <sheetName val="PRIL Common Size"/>
      <sheetName val="RI"/>
      <sheetName val="Sales breakup"/>
      <sheetName val="mwareDates"/>
      <sheetName val="FCH"/>
      <sheetName val="HSRIL"/>
      <sheetName val="Pantaloon Food"/>
      <sheetName val="Future Bazaar"/>
      <sheetName val="Future Logistics"/>
      <sheetName val="Footmart Retail"/>
      <sheetName val="Pan India"/>
      <sheetName val="mwareSettings"/>
    </sheetNames>
    <sheetDataSet>
      <sheetData sheetId="0" refreshError="1">
        <row r="1">
          <cell r="A1">
            <v>7414127</v>
          </cell>
          <cell r="J1">
            <v>687440</v>
          </cell>
          <cell r="O1">
            <v>4386358</v>
          </cell>
          <cell r="T1">
            <v>56240</v>
          </cell>
        </row>
        <row r="2">
          <cell r="B2">
            <v>44</v>
          </cell>
          <cell r="C2" t="str">
            <v>Pantaloon</v>
          </cell>
          <cell r="E2">
            <v>874550</v>
          </cell>
          <cell r="G2">
            <v>8</v>
          </cell>
          <cell r="H2" t="str">
            <v>Central</v>
          </cell>
          <cell r="J2">
            <v>672440</v>
          </cell>
          <cell r="L2">
            <v>101</v>
          </cell>
          <cell r="M2" t="str">
            <v>Big Bazaar</v>
          </cell>
          <cell r="O2">
            <v>4082300</v>
          </cell>
          <cell r="Q2">
            <v>142</v>
          </cell>
          <cell r="R2" t="str">
            <v>Food Bazaar</v>
          </cell>
          <cell r="T2">
            <v>304058</v>
          </cell>
          <cell r="V2">
            <v>3</v>
          </cell>
          <cell r="W2" t="str">
            <v>Fashion Station</v>
          </cell>
          <cell r="X2">
            <v>42500</v>
          </cell>
          <cell r="Z2">
            <v>8</v>
          </cell>
          <cell r="AA2" t="str">
            <v>Other Home Formats</v>
          </cell>
          <cell r="AB2">
            <v>0</v>
          </cell>
          <cell r="AD2">
            <v>10</v>
          </cell>
          <cell r="AE2" t="str">
            <v>Depot</v>
          </cell>
          <cell r="AF2">
            <v>31850</v>
          </cell>
          <cell r="AH2">
            <v>1</v>
          </cell>
          <cell r="AI2" t="str">
            <v>Star and Sitara</v>
          </cell>
          <cell r="AJ2">
            <v>2500</v>
          </cell>
          <cell r="AL2">
            <v>2</v>
          </cell>
          <cell r="AM2" t="str">
            <v>Health Village</v>
          </cell>
          <cell r="AN2">
            <v>22200</v>
          </cell>
          <cell r="AP2">
            <v>4</v>
          </cell>
          <cell r="AQ2" t="str">
            <v>F123</v>
          </cell>
          <cell r="AR2">
            <v>22500</v>
          </cell>
          <cell r="AT2">
            <v>7</v>
          </cell>
          <cell r="AU2" t="str">
            <v>BF</v>
          </cell>
          <cell r="AV2">
            <v>345000</v>
          </cell>
          <cell r="AY2">
            <v>8</v>
          </cell>
          <cell r="AZ2" t="str">
            <v>M/Port/Top 10</v>
          </cell>
          <cell r="BA2">
            <v>8450</v>
          </cell>
          <cell r="BC2">
            <v>21</v>
          </cell>
          <cell r="BD2" t="str">
            <v>Shoe factory</v>
          </cell>
          <cell r="BE2">
            <v>113379</v>
          </cell>
          <cell r="BG2">
            <v>4</v>
          </cell>
          <cell r="BH2" t="str">
            <v>Electronics Bazaar</v>
          </cell>
          <cell r="BI2">
            <v>31500</v>
          </cell>
          <cell r="BK2">
            <v>10</v>
          </cell>
          <cell r="BL2" t="str">
            <v>Furniture Bazaar</v>
          </cell>
          <cell r="BM2">
            <v>48500</v>
          </cell>
          <cell r="BO2">
            <v>10</v>
          </cell>
          <cell r="BP2" t="str">
            <v>Collection I</v>
          </cell>
          <cell r="BQ2">
            <v>71500</v>
          </cell>
          <cell r="BS2">
            <v>35</v>
          </cell>
          <cell r="BT2" t="str">
            <v>E-Zone</v>
          </cell>
          <cell r="BU2">
            <v>180900</v>
          </cell>
          <cell r="BW2">
            <v>6</v>
          </cell>
          <cell r="BX2" t="str">
            <v>Home Town</v>
          </cell>
          <cell r="BY2">
            <v>560000</v>
          </cell>
          <cell r="CC2" t="str">
            <v>Others</v>
          </cell>
        </row>
        <row r="3">
          <cell r="B3" t="str">
            <v>Store No</v>
          </cell>
          <cell r="C3" t="str">
            <v>Location</v>
          </cell>
          <cell r="D3" t="str">
            <v>Sq Feet</v>
          </cell>
          <cell r="G3" t="str">
            <v>Store No</v>
          </cell>
          <cell r="H3" t="str">
            <v>Location</v>
          </cell>
          <cell r="I3" t="str">
            <v>Sq Feet</v>
          </cell>
          <cell r="L3" t="str">
            <v>Store No</v>
          </cell>
          <cell r="M3" t="str">
            <v>Location</v>
          </cell>
          <cell r="N3" t="str">
            <v>Sq Feet</v>
          </cell>
          <cell r="Q3" t="str">
            <v>Store No</v>
          </cell>
          <cell r="R3" t="str">
            <v>Location</v>
          </cell>
          <cell r="S3" t="str">
            <v>Sq Feet</v>
          </cell>
          <cell r="V3" t="str">
            <v>Store No</v>
          </cell>
          <cell r="W3" t="str">
            <v>Location</v>
          </cell>
          <cell r="X3" t="str">
            <v>Sq Feet</v>
          </cell>
          <cell r="Z3" t="str">
            <v>Store No</v>
          </cell>
          <cell r="AA3" t="str">
            <v>Location</v>
          </cell>
          <cell r="AB3" t="str">
            <v>Sq Feet</v>
          </cell>
          <cell r="AD3" t="str">
            <v>Store No</v>
          </cell>
          <cell r="AE3" t="str">
            <v>Location</v>
          </cell>
          <cell r="AF3" t="str">
            <v>Sq Feet</v>
          </cell>
          <cell r="AH3" t="str">
            <v>Store No</v>
          </cell>
          <cell r="AI3" t="str">
            <v>Location</v>
          </cell>
          <cell r="AJ3" t="str">
            <v>Sq Feet</v>
          </cell>
          <cell r="AL3" t="str">
            <v>Store No</v>
          </cell>
          <cell r="AM3" t="str">
            <v>Location</v>
          </cell>
          <cell r="AN3" t="str">
            <v>Sq Feet</v>
          </cell>
          <cell r="AP3" t="str">
            <v>Store No</v>
          </cell>
          <cell r="AQ3" t="str">
            <v>Location</v>
          </cell>
          <cell r="AR3" t="str">
            <v>Sq Feet</v>
          </cell>
          <cell r="AT3" t="str">
            <v>Store No</v>
          </cell>
          <cell r="AU3" t="str">
            <v>Location</v>
          </cell>
          <cell r="AV3" t="str">
            <v>Sq Feet</v>
          </cell>
          <cell r="AY3" t="str">
            <v>Store No</v>
          </cell>
          <cell r="AZ3" t="str">
            <v>Location</v>
          </cell>
          <cell r="BA3" t="str">
            <v>Sq Feet</v>
          </cell>
          <cell r="BC3" t="str">
            <v>Store No</v>
          </cell>
          <cell r="BD3" t="str">
            <v>Location</v>
          </cell>
          <cell r="BE3" t="str">
            <v>Sq Feet</v>
          </cell>
          <cell r="BG3" t="str">
            <v>Store No</v>
          </cell>
          <cell r="BH3" t="str">
            <v>Location</v>
          </cell>
          <cell r="BI3" t="str">
            <v>Sq Feet</v>
          </cell>
          <cell r="BK3" t="str">
            <v>Store No</v>
          </cell>
          <cell r="BL3" t="str">
            <v>Location</v>
          </cell>
          <cell r="BM3" t="str">
            <v>Sq Feet</v>
          </cell>
          <cell r="BO3" t="str">
            <v>Store No</v>
          </cell>
          <cell r="BP3" t="str">
            <v>Location</v>
          </cell>
          <cell r="BQ3" t="str">
            <v>Sq Feet</v>
          </cell>
          <cell r="BS3" t="str">
            <v>Store No</v>
          </cell>
          <cell r="BT3" t="str">
            <v>Location</v>
          </cell>
          <cell r="BU3" t="str">
            <v>Sq Feet</v>
          </cell>
          <cell r="BW3" t="str">
            <v>Store No</v>
          </cell>
          <cell r="BX3" t="str">
            <v>Location</v>
          </cell>
          <cell r="BY3" t="str">
            <v>Sq Feet</v>
          </cell>
          <cell r="CA3" t="str">
            <v>Total</v>
          </cell>
          <cell r="CB3" t="str">
            <v>Total Sq ft</v>
          </cell>
          <cell r="CE3" t="str">
            <v>Pantaloon</v>
          </cell>
          <cell r="CF3" t="str">
            <v>Central</v>
          </cell>
          <cell r="CG3" t="str">
            <v>Big Bazaar</v>
          </cell>
          <cell r="CH3" t="str">
            <v>Food bazaar</v>
          </cell>
          <cell r="CI3" t="str">
            <v xml:space="preserve">Home Retail </v>
          </cell>
          <cell r="CJ3" t="str">
            <v>Others</v>
          </cell>
        </row>
        <row r="5">
          <cell r="B5">
            <v>1</v>
          </cell>
          <cell r="C5" t="str">
            <v>Garihat, Kolkatta</v>
          </cell>
          <cell r="D5">
            <v>16000</v>
          </cell>
          <cell r="L5">
            <v>1</v>
          </cell>
          <cell r="M5" t="str">
            <v>Kolkatta</v>
          </cell>
          <cell r="N5">
            <v>30000</v>
          </cell>
          <cell r="O5">
            <v>25000</v>
          </cell>
          <cell r="Q5">
            <v>1</v>
          </cell>
          <cell r="R5" t="str">
            <v>Kolkatta</v>
          </cell>
          <cell r="S5">
            <v>5000</v>
          </cell>
        </row>
        <row r="6">
          <cell r="B6">
            <v>2</v>
          </cell>
          <cell r="C6" t="str">
            <v>Hyd - Begumpeth</v>
          </cell>
          <cell r="D6">
            <v>16000</v>
          </cell>
          <cell r="L6">
            <v>2</v>
          </cell>
          <cell r="M6" t="str">
            <v>Hyd</v>
          </cell>
          <cell r="N6">
            <v>50000</v>
          </cell>
          <cell r="O6">
            <v>43500</v>
          </cell>
          <cell r="Q6">
            <v>2</v>
          </cell>
          <cell r="R6" t="str">
            <v>Hyd</v>
          </cell>
          <cell r="S6">
            <v>6500</v>
          </cell>
        </row>
        <row r="7">
          <cell r="B7">
            <v>3</v>
          </cell>
          <cell r="C7" t="str">
            <v>Chennai - Spencer Plaza</v>
          </cell>
          <cell r="D7">
            <v>22000</v>
          </cell>
          <cell r="L7">
            <v>3</v>
          </cell>
          <cell r="M7" t="str">
            <v>Bangalore</v>
          </cell>
          <cell r="N7">
            <v>42000</v>
          </cell>
          <cell r="O7">
            <v>37000</v>
          </cell>
          <cell r="Q7">
            <v>3</v>
          </cell>
          <cell r="R7" t="str">
            <v>Bangalore</v>
          </cell>
          <cell r="S7">
            <v>5000</v>
          </cell>
        </row>
        <row r="8">
          <cell r="B8">
            <v>4</v>
          </cell>
          <cell r="C8" t="str">
            <v>Ahmedabad</v>
          </cell>
          <cell r="D8">
            <v>27500</v>
          </cell>
          <cell r="L8">
            <v>4</v>
          </cell>
          <cell r="M8" t="str">
            <v>PM, Mumbai</v>
          </cell>
          <cell r="N8">
            <v>50000</v>
          </cell>
          <cell r="O8">
            <v>40000</v>
          </cell>
          <cell r="Q8">
            <v>4</v>
          </cell>
          <cell r="R8" t="str">
            <v>PM, Mumbai</v>
          </cell>
          <cell r="S8">
            <v>10000</v>
          </cell>
          <cell r="CE8" t="str">
            <v>No. of Big Bazaars</v>
          </cell>
        </row>
        <row r="9">
          <cell r="B9">
            <v>5</v>
          </cell>
          <cell r="C9" t="str">
            <v>Kolkatta, Camac Street</v>
          </cell>
          <cell r="D9">
            <v>41000</v>
          </cell>
          <cell r="L9">
            <v>5</v>
          </cell>
          <cell r="M9" t="str">
            <v>Mulund, Mumbai</v>
          </cell>
          <cell r="N9">
            <v>70000</v>
          </cell>
          <cell r="O9">
            <v>56000</v>
          </cell>
          <cell r="Q9">
            <v>5</v>
          </cell>
          <cell r="R9" t="str">
            <v>Mulund, Mumbai</v>
          </cell>
          <cell r="S9">
            <v>14000</v>
          </cell>
          <cell r="CF9">
            <v>39203</v>
          </cell>
          <cell r="CG9">
            <v>39234</v>
          </cell>
          <cell r="CH9">
            <v>39264</v>
          </cell>
          <cell r="CJ9" t="str">
            <v>Total</v>
          </cell>
        </row>
        <row r="10">
          <cell r="B10">
            <v>6</v>
          </cell>
          <cell r="C10" t="str">
            <v>Kanpur</v>
          </cell>
          <cell r="D10">
            <v>30000</v>
          </cell>
          <cell r="L10">
            <v>6</v>
          </cell>
          <cell r="M10" t="str">
            <v>Gurgaon</v>
          </cell>
          <cell r="N10">
            <v>56000</v>
          </cell>
          <cell r="O10">
            <v>45000</v>
          </cell>
          <cell r="Q10">
            <v>6</v>
          </cell>
          <cell r="R10" t="str">
            <v>Gurgaon</v>
          </cell>
          <cell r="S10">
            <v>11000</v>
          </cell>
          <cell r="CE10" t="str">
            <v>In Top Eight Cities</v>
          </cell>
          <cell r="CF10">
            <v>1</v>
          </cell>
          <cell r="CG10">
            <v>0</v>
          </cell>
          <cell r="CH10">
            <v>1</v>
          </cell>
          <cell r="CJ10">
            <v>31</v>
          </cell>
        </row>
        <row r="11">
          <cell r="B11">
            <v>7</v>
          </cell>
          <cell r="C11" t="str">
            <v>Pune Inox</v>
          </cell>
          <cell r="D11">
            <v>8000</v>
          </cell>
          <cell r="L11">
            <v>7</v>
          </cell>
          <cell r="M11" t="str">
            <v>Nagpur</v>
          </cell>
          <cell r="N11">
            <v>54000</v>
          </cell>
          <cell r="O11">
            <v>48600</v>
          </cell>
          <cell r="Q11">
            <v>7</v>
          </cell>
          <cell r="R11" t="str">
            <v>Nagpur</v>
          </cell>
          <cell r="S11">
            <v>5400</v>
          </cell>
          <cell r="CE11" t="str">
            <v>Others</v>
          </cell>
          <cell r="CF11">
            <v>2</v>
          </cell>
          <cell r="CG11">
            <v>2</v>
          </cell>
          <cell r="CH11">
            <v>5</v>
          </cell>
        </row>
        <row r="12">
          <cell r="A12">
            <v>38018</v>
          </cell>
          <cell r="B12">
            <v>8</v>
          </cell>
          <cell r="C12" t="str">
            <v>Mumbai, Pheonix</v>
          </cell>
          <cell r="D12">
            <v>50000</v>
          </cell>
          <cell r="L12">
            <v>8</v>
          </cell>
          <cell r="M12" t="str">
            <v>Ahmedabad</v>
          </cell>
          <cell r="N12">
            <v>65000</v>
          </cell>
          <cell r="O12">
            <v>55000</v>
          </cell>
          <cell r="Q12">
            <v>8</v>
          </cell>
          <cell r="R12" t="str">
            <v>Centre One Vashi</v>
          </cell>
          <cell r="S12">
            <v>9000</v>
          </cell>
          <cell r="T12" t="str">
            <v>SA</v>
          </cell>
        </row>
        <row r="13">
          <cell r="A13">
            <v>38047</v>
          </cell>
          <cell r="B13">
            <v>9</v>
          </cell>
          <cell r="C13" t="str">
            <v>Gurgaon</v>
          </cell>
          <cell r="D13">
            <v>17000</v>
          </cell>
          <cell r="L13">
            <v>9</v>
          </cell>
          <cell r="M13" t="str">
            <v>Bhubaneshwar</v>
          </cell>
          <cell r="N13">
            <v>60000</v>
          </cell>
          <cell r="O13">
            <v>40000</v>
          </cell>
          <cell r="Q13">
            <v>9</v>
          </cell>
          <cell r="R13" t="str">
            <v>Kolkatta, Alipore</v>
          </cell>
          <cell r="S13">
            <v>6000</v>
          </cell>
          <cell r="T13" t="str">
            <v>SA</v>
          </cell>
        </row>
        <row r="14">
          <cell r="A14">
            <v>38078</v>
          </cell>
          <cell r="B14">
            <v>10</v>
          </cell>
          <cell r="C14" t="str">
            <v>Vashi, Mumbai</v>
          </cell>
          <cell r="D14">
            <v>22000</v>
          </cell>
          <cell r="Q14">
            <v>10</v>
          </cell>
          <cell r="R14" t="str">
            <v>Ahmedabad Rudra</v>
          </cell>
          <cell r="S14">
            <v>10000</v>
          </cell>
          <cell r="CJ14" t="str">
            <v>No. of stores in each format</v>
          </cell>
        </row>
        <row r="15">
          <cell r="A15">
            <v>38108</v>
          </cell>
          <cell r="B15">
            <v>11</v>
          </cell>
          <cell r="C15" t="str">
            <v>Baroda</v>
          </cell>
          <cell r="D15">
            <v>20000</v>
          </cell>
          <cell r="G15">
            <v>1</v>
          </cell>
          <cell r="H15" t="str">
            <v>Bangalore</v>
          </cell>
          <cell r="I15">
            <v>125000</v>
          </cell>
          <cell r="L15">
            <v>10</v>
          </cell>
          <cell r="M15" t="str">
            <v>Nasik</v>
          </cell>
          <cell r="N15">
            <v>31000</v>
          </cell>
          <cell r="O15">
            <v>26000</v>
          </cell>
          <cell r="Q15">
            <v>11</v>
          </cell>
          <cell r="R15" t="str">
            <v>Kolkatta, Camac</v>
          </cell>
          <cell r="S15">
            <v>5000</v>
          </cell>
          <cell r="CJ15" t="str">
            <v>As on</v>
          </cell>
          <cell r="CK15" t="str">
            <v>F2006</v>
          </cell>
          <cell r="CL15" t="str">
            <v>Q1F07</v>
          </cell>
          <cell r="CM15" t="str">
            <v>Q2F07</v>
          </cell>
          <cell r="CN15" t="str">
            <v>Q3F07</v>
          </cell>
          <cell r="CO15" t="str">
            <v>Q4F07</v>
          </cell>
          <cell r="CP15" t="str">
            <v>Q1F08</v>
          </cell>
          <cell r="CQ15" t="str">
            <v>Q2F08</v>
          </cell>
          <cell r="CR15" t="str">
            <v>Q3F08</v>
          </cell>
          <cell r="CS15" t="str">
            <v>Q4F08</v>
          </cell>
          <cell r="CT15" t="str">
            <v>Q1F09</v>
          </cell>
          <cell r="CU15">
            <v>39760</v>
          </cell>
          <cell r="CV15" t="str">
            <v>STORES UNRECONCILED</v>
          </cell>
        </row>
        <row r="16">
          <cell r="A16">
            <v>38139</v>
          </cell>
          <cell r="Q16">
            <v>12</v>
          </cell>
          <cell r="R16" t="str">
            <v>Bhubaneshwar, Furm</v>
          </cell>
          <cell r="S16">
            <v>5000</v>
          </cell>
          <cell r="CB16">
            <v>1900000</v>
          </cell>
          <cell r="CJ16" t="str">
            <v>Pantaloon</v>
          </cell>
          <cell r="CK16">
            <v>21</v>
          </cell>
          <cell r="CL16">
            <v>22</v>
          </cell>
          <cell r="CM16">
            <v>24</v>
          </cell>
          <cell r="CN16">
            <v>31</v>
          </cell>
          <cell r="CO16">
            <v>32</v>
          </cell>
          <cell r="CP16">
            <v>32</v>
          </cell>
          <cell r="CQ16">
            <v>35</v>
          </cell>
          <cell r="CR16">
            <v>40</v>
          </cell>
          <cell r="CS16">
            <v>40</v>
          </cell>
          <cell r="CT16">
            <v>42</v>
          </cell>
          <cell r="CU16">
            <v>44</v>
          </cell>
        </row>
        <row r="17">
          <cell r="A17">
            <v>38169</v>
          </cell>
          <cell r="Q17">
            <v>13</v>
          </cell>
          <cell r="R17" t="str">
            <v>Nasik</v>
          </cell>
          <cell r="S17">
            <v>5000</v>
          </cell>
          <cell r="CJ17" t="str">
            <v>Central</v>
          </cell>
          <cell r="CK17">
            <v>3</v>
          </cell>
          <cell r="CL17">
            <v>3</v>
          </cell>
          <cell r="CM17">
            <v>4</v>
          </cell>
          <cell r="CN17">
            <v>4</v>
          </cell>
          <cell r="CO17">
            <v>4</v>
          </cell>
          <cell r="CP17">
            <v>4</v>
          </cell>
          <cell r="CQ17">
            <v>5</v>
          </cell>
          <cell r="CR17">
            <v>5</v>
          </cell>
          <cell r="CS17">
            <v>7</v>
          </cell>
          <cell r="CT17">
            <v>8</v>
          </cell>
          <cell r="CU17">
            <v>8</v>
          </cell>
        </row>
        <row r="18">
          <cell r="A18">
            <v>38200</v>
          </cell>
          <cell r="Q18">
            <v>14</v>
          </cell>
          <cell r="R18" t="str">
            <v>Bangalore</v>
          </cell>
          <cell r="S18">
            <v>9600</v>
          </cell>
          <cell r="CJ18" t="str">
            <v>Big Bazaar</v>
          </cell>
          <cell r="CK18">
            <v>28</v>
          </cell>
          <cell r="CL18">
            <v>32</v>
          </cell>
          <cell r="CM18">
            <v>41</v>
          </cell>
          <cell r="CN18">
            <v>48</v>
          </cell>
          <cell r="CO18">
            <v>57</v>
          </cell>
          <cell r="CP18">
            <v>68</v>
          </cell>
          <cell r="CQ18">
            <v>77</v>
          </cell>
          <cell r="CR18">
            <v>84</v>
          </cell>
          <cell r="CS18">
            <v>90</v>
          </cell>
          <cell r="CT18">
            <v>100</v>
          </cell>
          <cell r="CU18">
            <v>101</v>
          </cell>
          <cell r="CV18">
            <v>1</v>
          </cell>
        </row>
        <row r="19">
          <cell r="A19">
            <v>38231</v>
          </cell>
          <cell r="Q19">
            <v>15</v>
          </cell>
          <cell r="R19" t="str">
            <v>Goregoan</v>
          </cell>
          <cell r="S19">
            <v>21260</v>
          </cell>
          <cell r="T19" t="str">
            <v>SA</v>
          </cell>
          <cell r="CJ19" t="str">
            <v>Food bazaar</v>
          </cell>
          <cell r="CK19">
            <v>45</v>
          </cell>
          <cell r="CL19">
            <v>51</v>
          </cell>
          <cell r="CM19">
            <v>64</v>
          </cell>
          <cell r="CN19">
            <v>76</v>
          </cell>
          <cell r="CO19">
            <v>87</v>
          </cell>
          <cell r="CP19">
            <v>98</v>
          </cell>
          <cell r="CQ19">
            <v>112</v>
          </cell>
          <cell r="CR19">
            <v>125</v>
          </cell>
          <cell r="CS19">
            <v>134</v>
          </cell>
          <cell r="CT19">
            <v>141</v>
          </cell>
          <cell r="CU19">
            <v>142</v>
          </cell>
          <cell r="CV19">
            <v>2</v>
          </cell>
        </row>
        <row r="20">
          <cell r="A20">
            <v>38261</v>
          </cell>
          <cell r="Q20">
            <v>16</v>
          </cell>
          <cell r="R20" t="str">
            <v>Andheri</v>
          </cell>
          <cell r="S20">
            <v>19980</v>
          </cell>
          <cell r="T20" t="str">
            <v>SA</v>
          </cell>
          <cell r="CJ20" t="str">
            <v xml:space="preserve">Home Retail </v>
          </cell>
          <cell r="CK20">
            <v>7</v>
          </cell>
          <cell r="CL20">
            <v>14</v>
          </cell>
          <cell r="CM20">
            <v>19</v>
          </cell>
          <cell r="CN20">
            <v>26</v>
          </cell>
          <cell r="CO20">
            <v>33</v>
          </cell>
          <cell r="CP20">
            <v>38</v>
          </cell>
          <cell r="CQ20">
            <v>40</v>
          </cell>
          <cell r="CR20">
            <v>46</v>
          </cell>
          <cell r="CS20">
            <v>55</v>
          </cell>
          <cell r="CT20">
            <v>59</v>
          </cell>
          <cell r="CU20">
            <v>67</v>
          </cell>
        </row>
        <row r="21">
          <cell r="CJ21" t="str">
            <v>Others</v>
          </cell>
          <cell r="CK21">
            <v>19</v>
          </cell>
          <cell r="CL21">
            <v>22</v>
          </cell>
          <cell r="CM21">
            <v>35</v>
          </cell>
          <cell r="CN21">
            <v>43</v>
          </cell>
          <cell r="CO21">
            <v>48</v>
          </cell>
          <cell r="CP21">
            <v>56</v>
          </cell>
          <cell r="CQ21">
            <v>58</v>
          </cell>
          <cell r="CR21">
            <v>60</v>
          </cell>
          <cell r="CS21">
            <v>60</v>
          </cell>
          <cell r="CT21">
            <v>61</v>
          </cell>
          <cell r="CU21">
            <v>62</v>
          </cell>
        </row>
        <row r="22">
          <cell r="A22">
            <v>38292</v>
          </cell>
          <cell r="G22">
            <v>2</v>
          </cell>
          <cell r="H22" t="str">
            <v>Hyd</v>
          </cell>
          <cell r="I22">
            <v>216000</v>
          </cell>
          <cell r="L22">
            <v>11</v>
          </cell>
          <cell r="M22" t="str">
            <v>Highland, Kolkatta</v>
          </cell>
          <cell r="N22">
            <v>30000</v>
          </cell>
          <cell r="O22">
            <v>22500</v>
          </cell>
          <cell r="Q22">
            <v>17</v>
          </cell>
          <cell r="R22" t="str">
            <v>Hyd Central</v>
          </cell>
          <cell r="S22">
            <v>6500</v>
          </cell>
          <cell r="CJ22" t="str">
            <v>Total</v>
          </cell>
          <cell r="CK22">
            <v>123</v>
          </cell>
          <cell r="CL22">
            <v>144</v>
          </cell>
          <cell r="CM22">
            <v>187</v>
          </cell>
          <cell r="CN22">
            <v>228</v>
          </cell>
          <cell r="CO22">
            <v>261</v>
          </cell>
          <cell r="CP22">
            <v>301</v>
          </cell>
          <cell r="CQ22">
            <v>327</v>
          </cell>
          <cell r="CR22">
            <v>360</v>
          </cell>
          <cell r="CS22">
            <v>386</v>
          </cell>
          <cell r="CT22">
            <v>411</v>
          </cell>
          <cell r="CU22">
            <v>424</v>
          </cell>
        </row>
        <row r="23">
          <cell r="Q23">
            <v>18</v>
          </cell>
          <cell r="R23" t="str">
            <v>Highland, Kal</v>
          </cell>
          <cell r="S23">
            <v>7500</v>
          </cell>
          <cell r="T23" t="str">
            <v>SA</v>
          </cell>
        </row>
        <row r="24">
          <cell r="A24">
            <v>38322</v>
          </cell>
          <cell r="L24">
            <v>12</v>
          </cell>
          <cell r="M24" t="str">
            <v>Kankaria, Ahmedabad</v>
          </cell>
          <cell r="N24">
            <v>80300</v>
          </cell>
          <cell r="O24">
            <v>66000</v>
          </cell>
        </row>
        <row r="25">
          <cell r="L25">
            <v>13</v>
          </cell>
          <cell r="M25" t="str">
            <v>Gaziabad, Delhi</v>
          </cell>
          <cell r="N25">
            <v>60000</v>
          </cell>
          <cell r="O25">
            <v>50000</v>
          </cell>
          <cell r="Q25">
            <v>19</v>
          </cell>
          <cell r="R25" t="str">
            <v>Kankaria, Ahmedabad</v>
          </cell>
          <cell r="S25">
            <v>14000</v>
          </cell>
          <cell r="CJ25" t="str">
            <v>No. of stores in each format</v>
          </cell>
        </row>
        <row r="26">
          <cell r="Q26">
            <v>20</v>
          </cell>
          <cell r="R26" t="str">
            <v>Gaziabad</v>
          </cell>
          <cell r="S26">
            <v>10000</v>
          </cell>
          <cell r="CJ26" t="str">
            <v>As on</v>
          </cell>
          <cell r="CK26" t="str">
            <v>F2006</v>
          </cell>
          <cell r="CL26" t="str">
            <v>Q1F07</v>
          </cell>
          <cell r="CM26" t="str">
            <v>Q2F07</v>
          </cell>
          <cell r="CN26" t="str">
            <v>Q3F07</v>
          </cell>
          <cell r="CO26" t="str">
            <v>Q4F07</v>
          </cell>
          <cell r="CP26">
            <v>39264</v>
          </cell>
        </row>
        <row r="27">
          <cell r="A27">
            <v>38353</v>
          </cell>
          <cell r="CJ27" t="str">
            <v>Pantaloon</v>
          </cell>
          <cell r="CK27">
            <v>21</v>
          </cell>
          <cell r="CL27">
            <v>22</v>
          </cell>
          <cell r="CM27">
            <v>24</v>
          </cell>
          <cell r="CN27">
            <v>31</v>
          </cell>
          <cell r="CO27">
            <v>32</v>
          </cell>
          <cell r="CP27">
            <v>37</v>
          </cell>
        </row>
        <row r="28">
          <cell r="A28">
            <v>38384</v>
          </cell>
          <cell r="CJ28" t="str">
            <v>Central</v>
          </cell>
          <cell r="CK28">
            <v>3</v>
          </cell>
          <cell r="CL28">
            <v>3</v>
          </cell>
          <cell r="CM28">
            <v>4</v>
          </cell>
          <cell r="CN28">
            <v>4</v>
          </cell>
          <cell r="CO28">
            <v>4</v>
          </cell>
          <cell r="CP28">
            <v>5</v>
          </cell>
        </row>
        <row r="29">
          <cell r="A29">
            <v>38412</v>
          </cell>
          <cell r="G29">
            <v>3</v>
          </cell>
          <cell r="H29" t="str">
            <v>Pune</v>
          </cell>
          <cell r="I29">
            <v>137000</v>
          </cell>
          <cell r="L29">
            <v>14</v>
          </cell>
          <cell r="M29" t="str">
            <v>Dreamplex, Durgapur</v>
          </cell>
          <cell r="N29">
            <v>46000</v>
          </cell>
          <cell r="O29">
            <v>26000</v>
          </cell>
          <cell r="Q29">
            <v>21</v>
          </cell>
          <cell r="R29" t="str">
            <v>Dreamplex, Durgapur</v>
          </cell>
          <cell r="S29">
            <v>5000</v>
          </cell>
          <cell r="V29">
            <v>1</v>
          </cell>
          <cell r="W29" t="str">
            <v>Mulund</v>
          </cell>
          <cell r="X29">
            <v>32000</v>
          </cell>
          <cell r="CJ29" t="str">
            <v>Big Bazaar</v>
          </cell>
          <cell r="CK29">
            <v>29</v>
          </cell>
          <cell r="CL29">
            <v>32</v>
          </cell>
          <cell r="CM29">
            <v>41</v>
          </cell>
          <cell r="CN29">
            <v>48</v>
          </cell>
          <cell r="CO29">
            <v>57</v>
          </cell>
          <cell r="CP29">
            <v>80</v>
          </cell>
        </row>
        <row r="30">
          <cell r="Q30">
            <v>22</v>
          </cell>
          <cell r="R30" t="str">
            <v>Pune, Central</v>
          </cell>
          <cell r="S30">
            <v>8000</v>
          </cell>
          <cell r="CJ30" t="str">
            <v>Food bazaar</v>
          </cell>
          <cell r="CK30">
            <v>45</v>
          </cell>
          <cell r="CL30">
            <v>51</v>
          </cell>
          <cell r="CM30">
            <v>64</v>
          </cell>
          <cell r="CN30">
            <v>76</v>
          </cell>
          <cell r="CO30">
            <v>87</v>
          </cell>
          <cell r="CP30">
            <v>115</v>
          </cell>
        </row>
        <row r="31">
          <cell r="A31">
            <v>38443</v>
          </cell>
          <cell r="CJ31" t="str">
            <v xml:space="preserve">Home Retail </v>
          </cell>
          <cell r="CK31">
            <v>7</v>
          </cell>
          <cell r="CL31">
            <v>14</v>
          </cell>
          <cell r="CM31">
            <v>19</v>
          </cell>
          <cell r="CN31">
            <v>26</v>
          </cell>
          <cell r="CO31">
            <v>33</v>
          </cell>
          <cell r="CP31">
            <v>64</v>
          </cell>
        </row>
        <row r="32">
          <cell r="A32">
            <v>38473</v>
          </cell>
          <cell r="L32">
            <v>15</v>
          </cell>
          <cell r="M32" t="str">
            <v>Lake City, thane</v>
          </cell>
          <cell r="N32">
            <v>52000</v>
          </cell>
          <cell r="O32">
            <v>42000</v>
          </cell>
          <cell r="Q32">
            <v>23</v>
          </cell>
          <cell r="R32" t="str">
            <v>Lake City, thane</v>
          </cell>
          <cell r="S32">
            <v>10000</v>
          </cell>
          <cell r="CJ32" t="str">
            <v>Others</v>
          </cell>
          <cell r="CK32">
            <v>19</v>
          </cell>
          <cell r="CL32">
            <v>22</v>
          </cell>
          <cell r="CM32">
            <v>35</v>
          </cell>
          <cell r="CN32">
            <v>43</v>
          </cell>
          <cell r="CO32">
            <v>48</v>
          </cell>
          <cell r="CP32">
            <v>0</v>
          </cell>
        </row>
        <row r="33">
          <cell r="L33">
            <v>16</v>
          </cell>
          <cell r="M33" t="str">
            <v>Kandivili, Mumbai</v>
          </cell>
          <cell r="N33">
            <v>75000</v>
          </cell>
          <cell r="O33">
            <v>65000</v>
          </cell>
          <cell r="Q33">
            <v>24</v>
          </cell>
          <cell r="R33" t="str">
            <v>Kandivili, Mumbai</v>
          </cell>
          <cell r="S33">
            <v>10000</v>
          </cell>
          <cell r="CE33">
            <v>1320000</v>
          </cell>
          <cell r="CF33">
            <v>428000</v>
          </cell>
          <cell r="CJ33" t="str">
            <v>Total</v>
          </cell>
          <cell r="CK33">
            <v>124</v>
          </cell>
          <cell r="CL33">
            <v>144</v>
          </cell>
          <cell r="CM33">
            <v>187</v>
          </cell>
          <cell r="CN33">
            <v>228</v>
          </cell>
          <cell r="CO33">
            <v>261</v>
          </cell>
          <cell r="CP33">
            <v>301</v>
          </cell>
        </row>
        <row r="34">
          <cell r="Q34">
            <v>25</v>
          </cell>
          <cell r="R34" t="str">
            <v>Shipra</v>
          </cell>
          <cell r="S34">
            <v>18868</v>
          </cell>
          <cell r="T34" t="str">
            <v>SA</v>
          </cell>
          <cell r="CK34">
            <v>98</v>
          </cell>
          <cell r="CO34">
            <v>180</v>
          </cell>
        </row>
        <row r="35">
          <cell r="CJ35" t="str">
            <v>No. of stores in each format</v>
          </cell>
        </row>
        <row r="36">
          <cell r="CJ36" t="str">
            <v>As on</v>
          </cell>
          <cell r="CK36" t="str">
            <v>F2007</v>
          </cell>
          <cell r="CL36" t="str">
            <v>F2008</v>
          </cell>
          <cell r="CM36">
            <v>39729</v>
          </cell>
        </row>
        <row r="37">
          <cell r="CJ37" t="str">
            <v>Pantaloon</v>
          </cell>
          <cell r="CK37">
            <v>32</v>
          </cell>
          <cell r="CL37">
            <v>40</v>
          </cell>
          <cell r="CM37">
            <v>44</v>
          </cell>
        </row>
        <row r="38">
          <cell r="A38">
            <v>38504</v>
          </cell>
          <cell r="L38">
            <v>17</v>
          </cell>
          <cell r="M38" t="str">
            <v>Sangli, Mah</v>
          </cell>
          <cell r="N38">
            <v>30600</v>
          </cell>
          <cell r="O38">
            <v>24000</v>
          </cell>
          <cell r="Q38">
            <v>26</v>
          </cell>
          <cell r="R38" t="str">
            <v>Sangli, Mah</v>
          </cell>
          <cell r="S38">
            <v>6500</v>
          </cell>
          <cell r="CJ38" t="str">
            <v>Central</v>
          </cell>
          <cell r="CK38">
            <v>4</v>
          </cell>
          <cell r="CL38">
            <v>7</v>
          </cell>
          <cell r="CM38">
            <v>8</v>
          </cell>
        </row>
        <row r="39">
          <cell r="Q39">
            <v>27</v>
          </cell>
          <cell r="R39" t="str">
            <v>Banshankari, B'lore</v>
          </cell>
          <cell r="S39">
            <v>15000</v>
          </cell>
          <cell r="CJ39" t="str">
            <v>Big Bazaar</v>
          </cell>
          <cell r="CK39">
            <v>57</v>
          </cell>
          <cell r="CL39">
            <v>90</v>
          </cell>
          <cell r="CM39">
            <v>101</v>
          </cell>
        </row>
        <row r="40">
          <cell r="L40">
            <v>18</v>
          </cell>
          <cell r="M40" t="str">
            <v>Banshankari, B'lore</v>
          </cell>
          <cell r="N40">
            <v>117800</v>
          </cell>
          <cell r="O40">
            <v>49000</v>
          </cell>
          <cell r="CJ40" t="str">
            <v>Food bazaar</v>
          </cell>
          <cell r="CK40">
            <v>87</v>
          </cell>
          <cell r="CL40">
            <v>134</v>
          </cell>
          <cell r="CM40">
            <v>142</v>
          </cell>
        </row>
        <row r="41">
          <cell r="A41" t="str">
            <v>F2005</v>
          </cell>
          <cell r="D41">
            <v>269500</v>
          </cell>
          <cell r="I41">
            <v>478000</v>
          </cell>
          <cell r="N41">
            <v>999700</v>
          </cell>
          <cell r="O41">
            <v>760600</v>
          </cell>
          <cell r="S41">
            <v>82608</v>
          </cell>
          <cell r="X41">
            <v>32000</v>
          </cell>
          <cell r="CA41">
            <v>1861808</v>
          </cell>
          <cell r="CJ41" t="str">
            <v xml:space="preserve">Home Retail </v>
          </cell>
          <cell r="CK41">
            <v>33</v>
          </cell>
          <cell r="CL41">
            <v>55</v>
          </cell>
          <cell r="CM41">
            <v>67</v>
          </cell>
        </row>
        <row r="42">
          <cell r="A42">
            <v>38534</v>
          </cell>
          <cell r="L42">
            <v>19</v>
          </cell>
          <cell r="M42" t="str">
            <v>Wazirpur, Delhi</v>
          </cell>
          <cell r="N42">
            <v>57000</v>
          </cell>
          <cell r="O42">
            <v>35000</v>
          </cell>
          <cell r="Q42">
            <v>28</v>
          </cell>
          <cell r="R42" t="str">
            <v>Inderlok, Delhi</v>
          </cell>
          <cell r="S42">
            <v>10000</v>
          </cell>
          <cell r="CJ42" t="str">
            <v>Others</v>
          </cell>
          <cell r="CK42">
            <v>48</v>
          </cell>
          <cell r="CL42">
            <v>60</v>
          </cell>
          <cell r="CM42">
            <v>62</v>
          </cell>
        </row>
        <row r="43">
          <cell r="L43">
            <v>20</v>
          </cell>
          <cell r="M43" t="str">
            <v>Inderlok, Delhi</v>
          </cell>
          <cell r="N43">
            <v>42500</v>
          </cell>
          <cell r="O43">
            <v>32500</v>
          </cell>
          <cell r="Q43">
            <v>29</v>
          </cell>
          <cell r="R43" t="str">
            <v>Wazirpur, Delhi</v>
          </cell>
          <cell r="S43">
            <v>22000</v>
          </cell>
          <cell r="CJ43" t="str">
            <v>Total</v>
          </cell>
          <cell r="CK43">
            <v>261</v>
          </cell>
          <cell r="CL43">
            <v>386</v>
          </cell>
          <cell r="CM43">
            <v>424</v>
          </cell>
        </row>
        <row r="46">
          <cell r="A46">
            <v>38565</v>
          </cell>
        </row>
        <row r="47">
          <cell r="A47">
            <v>38596</v>
          </cell>
          <cell r="Q47">
            <v>30</v>
          </cell>
          <cell r="R47" t="str">
            <v>Sahara, Lucknow</v>
          </cell>
          <cell r="S47">
            <v>10000</v>
          </cell>
        </row>
        <row r="48">
          <cell r="A48">
            <v>38626</v>
          </cell>
          <cell r="B48">
            <v>12</v>
          </cell>
          <cell r="C48" t="str">
            <v>Aahmedabad, City Mall</v>
          </cell>
          <cell r="D48">
            <v>20000</v>
          </cell>
          <cell r="L48">
            <v>21</v>
          </cell>
          <cell r="M48" t="str">
            <v>Vizag</v>
          </cell>
          <cell r="N48">
            <v>62400</v>
          </cell>
          <cell r="O48">
            <v>45000</v>
          </cell>
          <cell r="Q48">
            <v>31</v>
          </cell>
          <cell r="R48" t="str">
            <v>Vizag</v>
          </cell>
          <cell r="S48">
            <v>10000</v>
          </cell>
          <cell r="V48">
            <v>1</v>
          </cell>
          <cell r="W48" t="str">
            <v>Shipra Mall, Ghaziabad</v>
          </cell>
        </row>
        <row r="49">
          <cell r="B49">
            <v>13</v>
          </cell>
          <cell r="C49" t="str">
            <v>Bangalore, Sigma Mall</v>
          </cell>
          <cell r="D49">
            <v>20000</v>
          </cell>
        </row>
        <row r="50">
          <cell r="B50">
            <v>14</v>
          </cell>
          <cell r="C50" t="str">
            <v>Mulund, Mumbai</v>
          </cell>
          <cell r="D50">
            <v>19500</v>
          </cell>
        </row>
        <row r="51">
          <cell r="B51">
            <v>15</v>
          </cell>
          <cell r="C51" t="str">
            <v>Borivilli</v>
          </cell>
          <cell r="D51">
            <v>30000</v>
          </cell>
        </row>
        <row r="52">
          <cell r="A52">
            <v>38657</v>
          </cell>
          <cell r="B52">
            <v>16</v>
          </cell>
          <cell r="C52" t="str">
            <v>Lucknow</v>
          </cell>
          <cell r="D52">
            <v>20000</v>
          </cell>
          <cell r="L52">
            <v>22</v>
          </cell>
          <cell r="M52" t="str">
            <v>Lucknow</v>
          </cell>
          <cell r="N52">
            <v>65000</v>
          </cell>
          <cell r="O52">
            <v>50000</v>
          </cell>
          <cell r="Q52">
            <v>32</v>
          </cell>
          <cell r="R52" t="str">
            <v>Sigma, bangalore</v>
          </cell>
          <cell r="S52">
            <v>9000</v>
          </cell>
          <cell r="T52" t="str">
            <v>SA</v>
          </cell>
        </row>
        <row r="56">
          <cell r="A56">
            <v>38687</v>
          </cell>
          <cell r="B56">
            <v>17</v>
          </cell>
          <cell r="C56" t="str">
            <v>Indore</v>
          </cell>
          <cell r="D56">
            <v>20000</v>
          </cell>
          <cell r="L56">
            <v>23</v>
          </cell>
          <cell r="M56" t="str">
            <v>Pune</v>
          </cell>
          <cell r="N56">
            <v>35000</v>
          </cell>
          <cell r="O56">
            <v>28000</v>
          </cell>
        </row>
        <row r="57">
          <cell r="L57">
            <v>24</v>
          </cell>
          <cell r="M57" t="str">
            <v>Indore</v>
          </cell>
          <cell r="N57">
            <v>50000</v>
          </cell>
          <cell r="O57">
            <v>44000</v>
          </cell>
          <cell r="Q57">
            <v>33</v>
          </cell>
          <cell r="R57" t="str">
            <v>Indore</v>
          </cell>
          <cell r="S57">
            <v>10000</v>
          </cell>
        </row>
        <row r="58">
          <cell r="Q58">
            <v>34</v>
          </cell>
          <cell r="R58" t="str">
            <v>Pune</v>
          </cell>
          <cell r="S58">
            <v>6000</v>
          </cell>
        </row>
        <row r="61">
          <cell r="A61">
            <v>38718</v>
          </cell>
        </row>
        <row r="62">
          <cell r="A62">
            <v>38749</v>
          </cell>
          <cell r="V62">
            <v>2</v>
          </cell>
          <cell r="W62" t="str">
            <v>Rohini Delhi</v>
          </cell>
          <cell r="X62">
            <v>10500</v>
          </cell>
        </row>
        <row r="64">
          <cell r="A64">
            <v>38777</v>
          </cell>
          <cell r="Q64">
            <v>35</v>
          </cell>
          <cell r="R64" t="str">
            <v>Bangalore, Garuda Mall</v>
          </cell>
          <cell r="S64">
            <v>5000</v>
          </cell>
          <cell r="T64" t="str">
            <v>SA</v>
          </cell>
          <cell r="CA64">
            <v>0</v>
          </cell>
        </row>
        <row r="65">
          <cell r="A65">
            <v>38808</v>
          </cell>
          <cell r="B65">
            <v>19</v>
          </cell>
          <cell r="C65" t="str">
            <v>Mangalore</v>
          </cell>
          <cell r="D65">
            <v>23550</v>
          </cell>
          <cell r="L65">
            <v>25</v>
          </cell>
          <cell r="M65" t="str">
            <v>Shantinagar. Bang</v>
          </cell>
          <cell r="N65">
            <v>42000</v>
          </cell>
          <cell r="O65">
            <v>33000</v>
          </cell>
          <cell r="Q65">
            <v>36</v>
          </cell>
          <cell r="R65" t="str">
            <v>Shantinagar, Bangalore</v>
          </cell>
          <cell r="S65">
            <v>7000</v>
          </cell>
          <cell r="AD65">
            <v>1</v>
          </cell>
          <cell r="AE65" t="str">
            <v>mangalore</v>
          </cell>
          <cell r="AF65">
            <v>1600</v>
          </cell>
          <cell r="BO65">
            <v>1</v>
          </cell>
          <cell r="BP65" t="str">
            <v>indore</v>
          </cell>
          <cell r="BQ65">
            <v>10000</v>
          </cell>
        </row>
        <row r="66">
          <cell r="L66">
            <v>26</v>
          </cell>
          <cell r="M66" t="str">
            <v>Mangalore</v>
          </cell>
          <cell r="N66">
            <v>37200</v>
          </cell>
          <cell r="O66">
            <v>26000</v>
          </cell>
          <cell r="Q66">
            <v>37</v>
          </cell>
          <cell r="R66" t="str">
            <v>Mangalore</v>
          </cell>
          <cell r="S66">
            <v>10000</v>
          </cell>
        </row>
        <row r="67">
          <cell r="M67" t="str">
            <v>Ahmedabad, CityGold</v>
          </cell>
          <cell r="N67">
            <v>30000</v>
          </cell>
          <cell r="O67">
            <v>25000</v>
          </cell>
          <cell r="R67" t="str">
            <v>Ahmedabad, City Gold</v>
          </cell>
          <cell r="S67">
            <v>5000</v>
          </cell>
        </row>
        <row r="69">
          <cell r="Q69">
            <v>38</v>
          </cell>
          <cell r="R69" t="str">
            <v>Rohini,Delhi</v>
          </cell>
          <cell r="S69">
            <v>12000</v>
          </cell>
          <cell r="T69" t="str">
            <v>SA</v>
          </cell>
        </row>
        <row r="70">
          <cell r="A70">
            <v>38838</v>
          </cell>
          <cell r="Q70">
            <v>39</v>
          </cell>
          <cell r="R70" t="str">
            <v>Rajkot, Gujarat</v>
          </cell>
          <cell r="S70">
            <v>8000</v>
          </cell>
          <cell r="AD70">
            <v>2</v>
          </cell>
          <cell r="AE70" t="str">
            <v>ahmedabad</v>
          </cell>
          <cell r="AF70">
            <v>6500</v>
          </cell>
          <cell r="BC70">
            <v>1</v>
          </cell>
          <cell r="BD70" t="str">
            <v>10 Acres, Ahmedabad</v>
          </cell>
          <cell r="BE70">
            <v>6144</v>
          </cell>
          <cell r="BG70">
            <v>1</v>
          </cell>
          <cell r="BH70" t="str">
            <v>Mangalore</v>
          </cell>
          <cell r="BI70">
            <v>2500</v>
          </cell>
          <cell r="BS70">
            <v>1</v>
          </cell>
          <cell r="BT70" t="str">
            <v>Indore</v>
          </cell>
          <cell r="BU70">
            <v>16000</v>
          </cell>
        </row>
        <row r="71">
          <cell r="A71">
            <v>38869</v>
          </cell>
          <cell r="B71">
            <v>20</v>
          </cell>
          <cell r="C71" t="str">
            <v>Shadhara, Delhi</v>
          </cell>
          <cell r="D71">
            <v>25000</v>
          </cell>
          <cell r="L71">
            <v>27</v>
          </cell>
          <cell r="M71" t="str">
            <v>Rajkot</v>
          </cell>
          <cell r="N71">
            <v>50000</v>
          </cell>
          <cell r="O71">
            <v>27000</v>
          </cell>
          <cell r="Q71">
            <v>40</v>
          </cell>
          <cell r="R71" t="str">
            <v>Bangalore, KSRTC</v>
          </cell>
          <cell r="S71">
            <v>10000</v>
          </cell>
          <cell r="BG71">
            <v>2</v>
          </cell>
          <cell r="BH71" t="str">
            <v>Taluka, Ahmedabad</v>
          </cell>
          <cell r="BI71">
            <v>12500</v>
          </cell>
          <cell r="BS71">
            <v>2</v>
          </cell>
          <cell r="BT71" t="str">
            <v>Bangalore</v>
          </cell>
          <cell r="BU71">
            <v>10000</v>
          </cell>
        </row>
        <row r="72">
          <cell r="B72">
            <v>21</v>
          </cell>
          <cell r="C72" t="str">
            <v>Rajkot, Gujarat</v>
          </cell>
          <cell r="D72">
            <v>18000</v>
          </cell>
          <cell r="L72">
            <v>28</v>
          </cell>
          <cell r="M72" t="str">
            <v>Bangalore</v>
          </cell>
          <cell r="N72">
            <v>55000</v>
          </cell>
          <cell r="O72">
            <v>33000</v>
          </cell>
        </row>
        <row r="73">
          <cell r="A73" t="str">
            <v>F2006</v>
          </cell>
          <cell r="D73">
            <v>196050</v>
          </cell>
          <cell r="E73">
            <v>465550</v>
          </cell>
          <cell r="J73">
            <v>478000</v>
          </cell>
          <cell r="N73">
            <v>526100</v>
          </cell>
          <cell r="O73">
            <v>1525800</v>
          </cell>
          <cell r="S73">
            <v>26000</v>
          </cell>
          <cell r="T73">
            <v>108608</v>
          </cell>
          <cell r="X73">
            <v>10500</v>
          </cell>
          <cell r="Y73">
            <v>42500</v>
          </cell>
          <cell r="AF73">
            <v>8100</v>
          </cell>
          <cell r="AG73">
            <v>8100</v>
          </cell>
          <cell r="AK73">
            <v>0</v>
          </cell>
          <cell r="AN73">
            <v>0</v>
          </cell>
          <cell r="AO73">
            <v>0</v>
          </cell>
          <cell r="AS73">
            <v>0</v>
          </cell>
          <cell r="AX73">
            <v>0</v>
          </cell>
          <cell r="BB73">
            <v>0</v>
          </cell>
          <cell r="BE73">
            <v>6144</v>
          </cell>
          <cell r="BF73">
            <v>6144</v>
          </cell>
          <cell r="BI73">
            <v>15000</v>
          </cell>
          <cell r="BJ73">
            <v>15000</v>
          </cell>
          <cell r="BM73">
            <v>0</v>
          </cell>
          <cell r="BN73">
            <v>0</v>
          </cell>
          <cell r="BQ73">
            <v>10000</v>
          </cell>
          <cell r="BR73">
            <v>10000</v>
          </cell>
          <cell r="BU73">
            <v>26000</v>
          </cell>
          <cell r="BV73">
            <v>26000</v>
          </cell>
          <cell r="BZ73">
            <v>0</v>
          </cell>
          <cell r="CA73">
            <v>2685702</v>
          </cell>
          <cell r="CB73">
            <v>2685702</v>
          </cell>
          <cell r="CC73">
            <v>850000</v>
          </cell>
        </row>
        <row r="74">
          <cell r="CC74">
            <v>2750000</v>
          </cell>
        </row>
        <row r="75">
          <cell r="A75">
            <v>38899</v>
          </cell>
          <cell r="L75">
            <v>29</v>
          </cell>
          <cell r="M75" t="str">
            <v>Ambala</v>
          </cell>
          <cell r="N75">
            <v>35000</v>
          </cell>
          <cell r="O75">
            <v>30000</v>
          </cell>
          <cell r="Q75">
            <v>41</v>
          </cell>
          <cell r="R75" t="str">
            <v>Minerva Complex, Ambala</v>
          </cell>
          <cell r="S75">
            <v>7000</v>
          </cell>
          <cell r="AD75">
            <v>3</v>
          </cell>
          <cell r="AE75" t="str">
            <v>Treasure Island mall, Indore</v>
          </cell>
          <cell r="AF75">
            <v>3200</v>
          </cell>
          <cell r="BC75">
            <v>2</v>
          </cell>
          <cell r="BD75" t="str">
            <v>Bangalore, Comm St</v>
          </cell>
          <cell r="BE75">
            <v>5700</v>
          </cell>
          <cell r="BS75">
            <v>3</v>
          </cell>
          <cell r="BT75" t="str">
            <v>Koramangala, Bangalore</v>
          </cell>
          <cell r="BU75">
            <v>15200</v>
          </cell>
          <cell r="CA75">
            <v>59100</v>
          </cell>
        </row>
        <row r="77">
          <cell r="A77">
            <v>38930</v>
          </cell>
          <cell r="B77">
            <v>22</v>
          </cell>
          <cell r="C77" t="str">
            <v>Rajouri gardens, New Delhi</v>
          </cell>
          <cell r="D77">
            <v>20000</v>
          </cell>
          <cell r="BC77">
            <v>3</v>
          </cell>
          <cell r="BD77" t="str">
            <v>Ahmedabad, Gallops</v>
          </cell>
          <cell r="BE77">
            <v>6552</v>
          </cell>
          <cell r="CA77">
            <v>26552</v>
          </cell>
        </row>
        <row r="79">
          <cell r="A79">
            <v>38961</v>
          </cell>
          <cell r="L79">
            <v>30</v>
          </cell>
          <cell r="M79" t="str">
            <v>Agra</v>
          </cell>
          <cell r="N79">
            <v>44000</v>
          </cell>
          <cell r="O79">
            <v>28000</v>
          </cell>
          <cell r="Q79">
            <v>42</v>
          </cell>
          <cell r="R79" t="str">
            <v>Indore</v>
          </cell>
          <cell r="S79">
            <v>7000</v>
          </cell>
          <cell r="T79" t="str">
            <v>SA</v>
          </cell>
          <cell r="BC79">
            <v>4</v>
          </cell>
          <cell r="BD79" t="str">
            <v>Ghaziabad, pacific</v>
          </cell>
          <cell r="BE79">
            <v>7789</v>
          </cell>
          <cell r="BG79">
            <v>3</v>
          </cell>
          <cell r="BH79" t="str">
            <v>Ghaziabad</v>
          </cell>
          <cell r="BI79">
            <v>8000</v>
          </cell>
          <cell r="BK79">
            <v>1</v>
          </cell>
          <cell r="BL79" t="str">
            <v>Ghaziabad</v>
          </cell>
          <cell r="BM79">
            <v>8000</v>
          </cell>
        </row>
        <row r="80">
          <cell r="L80">
            <v>31</v>
          </cell>
          <cell r="M80" t="str">
            <v>Bangalore</v>
          </cell>
          <cell r="N80">
            <v>160000</v>
          </cell>
          <cell r="O80">
            <v>130000</v>
          </cell>
          <cell r="Q80">
            <v>43</v>
          </cell>
          <cell r="R80" t="str">
            <v>Agra, Pac Mall</v>
          </cell>
          <cell r="S80">
            <v>7000</v>
          </cell>
          <cell r="AL80">
            <v>1</v>
          </cell>
          <cell r="AM80" t="str">
            <v>10 acres, Ahmedabad</v>
          </cell>
          <cell r="AN80">
            <v>10200</v>
          </cell>
          <cell r="BG80">
            <v>4</v>
          </cell>
          <cell r="BH80" t="str">
            <v>Mulund, Mumbai</v>
          </cell>
          <cell r="BI80">
            <v>8500</v>
          </cell>
          <cell r="BK80">
            <v>2</v>
          </cell>
          <cell r="BL80" t="str">
            <v>Nirnal lifestyle, Mumbai</v>
          </cell>
          <cell r="BM80">
            <v>8500</v>
          </cell>
        </row>
        <row r="81">
          <cell r="Q81">
            <v>44</v>
          </cell>
          <cell r="R81" t="str">
            <v>Bangalore, Old Mad Road</v>
          </cell>
          <cell r="S81">
            <v>15000</v>
          </cell>
        </row>
        <row r="82">
          <cell r="Q82">
            <v>45</v>
          </cell>
          <cell r="R82" t="str">
            <v>Kolkatta, Ghariat</v>
          </cell>
          <cell r="S82">
            <v>10200</v>
          </cell>
          <cell r="CA82">
            <v>347641</v>
          </cell>
        </row>
        <row r="83">
          <cell r="D83">
            <v>0</v>
          </cell>
          <cell r="N83">
            <v>204000</v>
          </cell>
          <cell r="S83">
            <v>39200</v>
          </cell>
          <cell r="T83">
            <v>7000</v>
          </cell>
          <cell r="AN83">
            <v>10200</v>
          </cell>
          <cell r="BE83">
            <v>7789</v>
          </cell>
          <cell r="BI83">
            <v>16500</v>
          </cell>
          <cell r="BM83">
            <v>16500</v>
          </cell>
          <cell r="CA83">
            <v>261989</v>
          </cell>
        </row>
        <row r="84">
          <cell r="CA84">
            <v>3033343</v>
          </cell>
        </row>
        <row r="85">
          <cell r="A85">
            <v>38991</v>
          </cell>
          <cell r="B85">
            <v>23</v>
          </cell>
          <cell r="C85" t="str">
            <v>City mall, Mumbai</v>
          </cell>
          <cell r="D85">
            <v>25000</v>
          </cell>
          <cell r="L85">
            <v>32</v>
          </cell>
          <cell r="M85" t="str">
            <v>Poonam Mall, Nagpur</v>
          </cell>
          <cell r="N85">
            <v>120000</v>
          </cell>
          <cell r="O85">
            <v>110000</v>
          </cell>
          <cell r="Q85">
            <v>46</v>
          </cell>
          <cell r="R85" t="str">
            <v>Nagpur</v>
          </cell>
          <cell r="S85">
            <v>35000</v>
          </cell>
          <cell r="AD85">
            <v>4</v>
          </cell>
          <cell r="AE85" t="str">
            <v>Orchid city center, Mumbai</v>
          </cell>
          <cell r="AF85">
            <v>3000</v>
          </cell>
          <cell r="AH85">
            <v>1</v>
          </cell>
          <cell r="AI85" t="str">
            <v>Acres mall, Ahmedabad</v>
          </cell>
          <cell r="AJ85">
            <v>2500</v>
          </cell>
          <cell r="AP85">
            <v>1</v>
          </cell>
          <cell r="AQ85" t="str">
            <v>Orchid city Centre, Mumbai</v>
          </cell>
          <cell r="AR85">
            <v>7500</v>
          </cell>
          <cell r="AT85">
            <v>1</v>
          </cell>
          <cell r="AU85" t="str">
            <v>bangalore</v>
          </cell>
          <cell r="AV85">
            <v>65000</v>
          </cell>
          <cell r="BC85">
            <v>5</v>
          </cell>
          <cell r="BD85" t="str">
            <v>Orchid Mall, Mumbai</v>
          </cell>
          <cell r="BE85">
            <v>7719</v>
          </cell>
          <cell r="BS85">
            <v>4</v>
          </cell>
          <cell r="BT85" t="str">
            <v>Orchid city center, Mumbai</v>
          </cell>
          <cell r="BU85">
            <v>8000</v>
          </cell>
        </row>
        <row r="86">
          <cell r="L86">
            <v>33</v>
          </cell>
          <cell r="M86" t="str">
            <v>City mall, Mumbai</v>
          </cell>
          <cell r="N86">
            <v>79000</v>
          </cell>
          <cell r="O86">
            <v>55000</v>
          </cell>
          <cell r="Q86">
            <v>47</v>
          </cell>
          <cell r="R86" t="str">
            <v>City Mall. Mumbai</v>
          </cell>
          <cell r="S86">
            <v>17000</v>
          </cell>
          <cell r="BC86">
            <v>6</v>
          </cell>
          <cell r="BD86" t="str">
            <v>Hyd, Sanali mall</v>
          </cell>
          <cell r="BE86">
            <v>5700</v>
          </cell>
        </row>
        <row r="87">
          <cell r="L87">
            <v>34</v>
          </cell>
          <cell r="M87" t="str">
            <v>Haldia, west Bengal</v>
          </cell>
          <cell r="N87">
            <v>32000</v>
          </cell>
          <cell r="O87">
            <v>25000</v>
          </cell>
          <cell r="Q87">
            <v>48</v>
          </cell>
          <cell r="R87" t="str">
            <v>Haldia, West Bengal</v>
          </cell>
          <cell r="S87">
            <v>5000</v>
          </cell>
          <cell r="CB87" t="e">
            <v>#DIV/0!</v>
          </cell>
        </row>
        <row r="88">
          <cell r="Q88">
            <v>49</v>
          </cell>
          <cell r="R88" t="str">
            <v>Prime Irla, mumbai</v>
          </cell>
          <cell r="S88">
            <v>4000</v>
          </cell>
          <cell r="T88" t="str">
            <v>SA</v>
          </cell>
        </row>
        <row r="89">
          <cell r="Q89">
            <v>50</v>
          </cell>
          <cell r="R89" t="str">
            <v>City Center, Hyberabad</v>
          </cell>
          <cell r="S89">
            <v>6100</v>
          </cell>
          <cell r="T89" t="str">
            <v>SA</v>
          </cell>
        </row>
        <row r="90">
          <cell r="D90">
            <v>25000</v>
          </cell>
          <cell r="N90">
            <v>231000</v>
          </cell>
          <cell r="O90">
            <v>190000</v>
          </cell>
          <cell r="S90">
            <v>67100</v>
          </cell>
          <cell r="T90">
            <v>10100</v>
          </cell>
          <cell r="AF90">
            <v>3000</v>
          </cell>
          <cell r="AJ90">
            <v>2500</v>
          </cell>
          <cell r="AR90">
            <v>7500</v>
          </cell>
          <cell r="AV90">
            <v>65000</v>
          </cell>
          <cell r="BE90">
            <v>13419</v>
          </cell>
          <cell r="BU90">
            <v>8000</v>
          </cell>
          <cell r="CA90">
            <v>365519</v>
          </cell>
          <cell r="CC90">
            <v>91419</v>
          </cell>
        </row>
        <row r="91">
          <cell r="A91">
            <v>39022</v>
          </cell>
          <cell r="B91">
            <v>24</v>
          </cell>
          <cell r="C91" t="str">
            <v>Rohini, Delhi</v>
          </cell>
          <cell r="D91">
            <v>13000</v>
          </cell>
          <cell r="L91">
            <v>35</v>
          </cell>
          <cell r="M91" t="str">
            <v>Allahabad</v>
          </cell>
          <cell r="N91">
            <v>36800</v>
          </cell>
          <cell r="O91">
            <v>32000</v>
          </cell>
          <cell r="Q91">
            <v>51</v>
          </cell>
          <cell r="R91" t="str">
            <v>Allahabad</v>
          </cell>
          <cell r="S91">
            <v>10000</v>
          </cell>
          <cell r="AD91">
            <v>5</v>
          </cell>
          <cell r="AE91" t="str">
            <v>Unitech amusement park, Delhi</v>
          </cell>
          <cell r="AF91">
            <v>3000</v>
          </cell>
          <cell r="AP91">
            <v>2</v>
          </cell>
          <cell r="AQ91" t="str">
            <v>Pacific mall, Agra</v>
          </cell>
          <cell r="AR91">
            <v>7000</v>
          </cell>
          <cell r="AT91">
            <v>2</v>
          </cell>
          <cell r="AU91" t="str">
            <v>Atria, Hyderabad</v>
          </cell>
          <cell r="AV91">
            <v>40000</v>
          </cell>
          <cell r="BC91">
            <v>7</v>
          </cell>
          <cell r="BD91" t="str">
            <v>Pacific mall,Agra</v>
          </cell>
          <cell r="BE91">
            <v>6586</v>
          </cell>
          <cell r="BO91">
            <v>2</v>
          </cell>
          <cell r="BP91" t="str">
            <v>Orchid city centre, mumbai central</v>
          </cell>
          <cell r="BQ91">
            <v>7000</v>
          </cell>
        </row>
        <row r="92">
          <cell r="L92">
            <v>36</v>
          </cell>
          <cell r="M92" t="str">
            <v>Coimbatore</v>
          </cell>
          <cell r="N92">
            <v>65000</v>
          </cell>
          <cell r="O92">
            <v>35000</v>
          </cell>
          <cell r="Q92">
            <v>52</v>
          </cell>
          <cell r="R92" t="str">
            <v>Coimbatore</v>
          </cell>
          <cell r="S92">
            <v>15000</v>
          </cell>
        </row>
        <row r="93">
          <cell r="L93">
            <v>37</v>
          </cell>
          <cell r="M93" t="str">
            <v>Ahmedabad</v>
          </cell>
          <cell r="N93">
            <v>68000</v>
          </cell>
          <cell r="O93">
            <v>42000</v>
          </cell>
          <cell r="Q93">
            <v>53</v>
          </cell>
          <cell r="R93" t="str">
            <v>Ahmedabad</v>
          </cell>
          <cell r="S93">
            <v>10000</v>
          </cell>
        </row>
        <row r="94">
          <cell r="L94">
            <v>38</v>
          </cell>
          <cell r="M94" t="str">
            <v>Dumas Road, Surat</v>
          </cell>
          <cell r="N94">
            <v>89000</v>
          </cell>
          <cell r="O94">
            <v>92000</v>
          </cell>
          <cell r="Q94">
            <v>54</v>
          </cell>
          <cell r="R94" t="str">
            <v>Surat</v>
          </cell>
          <cell r="S94">
            <v>15000</v>
          </cell>
        </row>
        <row r="97">
          <cell r="D97">
            <v>13000</v>
          </cell>
          <cell r="I97">
            <v>0</v>
          </cell>
          <cell r="N97">
            <v>258800</v>
          </cell>
          <cell r="O97">
            <v>201000</v>
          </cell>
          <cell r="S97">
            <v>50000</v>
          </cell>
          <cell r="T97">
            <v>0</v>
          </cell>
          <cell r="X97">
            <v>0</v>
          </cell>
          <cell r="AF97">
            <v>3000</v>
          </cell>
          <cell r="AJ97">
            <v>0</v>
          </cell>
          <cell r="AN97">
            <v>0</v>
          </cell>
          <cell r="AR97">
            <v>7000</v>
          </cell>
          <cell r="AV97">
            <v>40000</v>
          </cell>
          <cell r="BA97">
            <v>0</v>
          </cell>
          <cell r="BE97">
            <v>6586</v>
          </cell>
          <cell r="BI97">
            <v>0</v>
          </cell>
          <cell r="BM97">
            <v>0</v>
          </cell>
          <cell r="BQ97">
            <v>7000</v>
          </cell>
          <cell r="BU97">
            <v>0</v>
          </cell>
          <cell r="BY97">
            <v>0</v>
          </cell>
          <cell r="CA97">
            <v>335386</v>
          </cell>
          <cell r="CC97">
            <v>56586</v>
          </cell>
        </row>
        <row r="98">
          <cell r="A98">
            <v>39052</v>
          </cell>
          <cell r="F98">
            <v>20000</v>
          </cell>
          <cell r="G98">
            <v>4</v>
          </cell>
          <cell r="H98" t="str">
            <v>Baroda</v>
          </cell>
          <cell r="I98">
            <v>109440</v>
          </cell>
          <cell r="L98">
            <v>39</v>
          </cell>
          <cell r="M98" t="str">
            <v>RTC, Hyderabad</v>
          </cell>
          <cell r="N98">
            <v>52000</v>
          </cell>
          <cell r="O98">
            <v>44500</v>
          </cell>
          <cell r="Q98">
            <v>55</v>
          </cell>
          <cell r="R98" t="str">
            <v>Secundarabd. Heights</v>
          </cell>
          <cell r="S98">
            <v>6200</v>
          </cell>
          <cell r="T98" t="str">
            <v>SA</v>
          </cell>
          <cell r="AP98">
            <v>3</v>
          </cell>
          <cell r="AQ98" t="str">
            <v>Unitech mall,Delhi</v>
          </cell>
          <cell r="AR98">
            <v>4000</v>
          </cell>
          <cell r="AY98">
            <v>1</v>
          </cell>
          <cell r="AZ98" t="str">
            <v>Orchid city centre</v>
          </cell>
          <cell r="BA98">
            <v>3000</v>
          </cell>
          <cell r="BC98">
            <v>8</v>
          </cell>
          <cell r="BD98" t="str">
            <v>Saharagung, Lucknow</v>
          </cell>
          <cell r="BE98">
            <v>5852</v>
          </cell>
          <cell r="BO98">
            <v>3</v>
          </cell>
          <cell r="BP98" t="str">
            <v>City centre, Hyderabad</v>
          </cell>
          <cell r="BQ98">
            <v>12000</v>
          </cell>
          <cell r="BS98">
            <v>5</v>
          </cell>
          <cell r="BT98" t="str">
            <v>City centre mall, Hyderabad</v>
          </cell>
          <cell r="BU98">
            <v>15000</v>
          </cell>
        </row>
        <row r="99">
          <cell r="L99">
            <v>40</v>
          </cell>
          <cell r="M99" t="str">
            <v>Chennai</v>
          </cell>
          <cell r="N99">
            <v>50000</v>
          </cell>
          <cell r="O99">
            <v>45000</v>
          </cell>
          <cell r="Q99">
            <v>56</v>
          </cell>
          <cell r="R99" t="str">
            <v>Chennai</v>
          </cell>
          <cell r="S99">
            <v>10000</v>
          </cell>
          <cell r="AL99">
            <v>2</v>
          </cell>
          <cell r="AM99" t="str">
            <v>Mumbai Central</v>
          </cell>
          <cell r="AN99">
            <v>12000</v>
          </cell>
          <cell r="BC99">
            <v>9</v>
          </cell>
          <cell r="BD99" t="str">
            <v>City centre, Hyderabad</v>
          </cell>
          <cell r="BE99">
            <v>7900</v>
          </cell>
          <cell r="BS99">
            <v>6</v>
          </cell>
          <cell r="BT99" t="str">
            <v>Rohini, New Delhi</v>
          </cell>
          <cell r="BU99">
            <v>18000</v>
          </cell>
        </row>
        <row r="100">
          <cell r="Q100">
            <v>57</v>
          </cell>
          <cell r="R100" t="str">
            <v>Chikkadpally, Hyderabad</v>
          </cell>
          <cell r="S100">
            <v>10000</v>
          </cell>
        </row>
        <row r="101">
          <cell r="Q101">
            <v>58</v>
          </cell>
          <cell r="R101" t="str">
            <v>Mardipalli Sirda Heights, panipat</v>
          </cell>
          <cell r="S101">
            <v>7000</v>
          </cell>
        </row>
        <row r="102">
          <cell r="CE102">
            <v>38899</v>
          </cell>
          <cell r="CF102">
            <v>38930</v>
          </cell>
          <cell r="CG102">
            <v>38961</v>
          </cell>
          <cell r="CH102">
            <v>38991</v>
          </cell>
          <cell r="CI102">
            <v>39022</v>
          </cell>
          <cell r="CJ102">
            <v>39052</v>
          </cell>
          <cell r="CK102">
            <v>39089</v>
          </cell>
          <cell r="CL102">
            <v>39126</v>
          </cell>
          <cell r="CM102">
            <v>39163</v>
          </cell>
          <cell r="CN102">
            <v>39200</v>
          </cell>
          <cell r="CO102">
            <v>39203</v>
          </cell>
          <cell r="CP102">
            <v>39237</v>
          </cell>
          <cell r="CQ102">
            <v>39274</v>
          </cell>
        </row>
        <row r="103">
          <cell r="CE103">
            <v>59.1</v>
          </cell>
          <cell r="CF103">
            <v>26.552</v>
          </cell>
          <cell r="CG103">
            <v>261.98899999999998</v>
          </cell>
          <cell r="CH103">
            <v>365.51900000000001</v>
          </cell>
          <cell r="CI103">
            <v>335.38600000000002</v>
          </cell>
          <cell r="CJ103">
            <v>295.392</v>
          </cell>
          <cell r="CK103">
            <v>95</v>
          </cell>
          <cell r="CL103">
            <v>240.7</v>
          </cell>
          <cell r="CM103">
            <v>519.01</v>
          </cell>
          <cell r="CN103">
            <v>329.8</v>
          </cell>
          <cell r="CO103">
            <v>289.45</v>
          </cell>
          <cell r="CP103">
            <v>211.53</v>
          </cell>
          <cell r="CQ103">
            <v>343.7</v>
          </cell>
        </row>
        <row r="105">
          <cell r="CA105">
            <v>996297</v>
          </cell>
        </row>
        <row r="106">
          <cell r="D106">
            <v>0</v>
          </cell>
          <cell r="I106">
            <v>109440</v>
          </cell>
          <cell r="N106">
            <v>102000</v>
          </cell>
          <cell r="O106">
            <v>89500</v>
          </cell>
          <cell r="S106">
            <v>33200</v>
          </cell>
          <cell r="T106">
            <v>6200</v>
          </cell>
          <cell r="X106">
            <v>0</v>
          </cell>
          <cell r="AF106">
            <v>0</v>
          </cell>
          <cell r="AJ106">
            <v>0</v>
          </cell>
          <cell r="AN106">
            <v>12000</v>
          </cell>
          <cell r="AR106">
            <v>4000</v>
          </cell>
          <cell r="AV106">
            <v>0</v>
          </cell>
          <cell r="BA106">
            <v>3000</v>
          </cell>
          <cell r="BE106">
            <v>13752</v>
          </cell>
          <cell r="BI106">
            <v>0</v>
          </cell>
          <cell r="BM106">
            <v>0</v>
          </cell>
          <cell r="BQ106">
            <v>12000</v>
          </cell>
          <cell r="BU106">
            <v>33000</v>
          </cell>
          <cell r="BY106">
            <v>0</v>
          </cell>
          <cell r="CA106">
            <v>295392</v>
          </cell>
          <cell r="CB106">
            <v>0.32844851373550565</v>
          </cell>
          <cell r="CC106">
            <v>32752</v>
          </cell>
        </row>
        <row r="107">
          <cell r="CA107">
            <v>4029640</v>
          </cell>
          <cell r="CB107" t="e">
            <v>#DIV/0!</v>
          </cell>
          <cell r="CF107" t="str">
            <v>Pantaloon</v>
          </cell>
          <cell r="CG107" t="str">
            <v>Central</v>
          </cell>
          <cell r="CH107" t="str">
            <v>Big Bazaar, incl FB</v>
          </cell>
          <cell r="CI107" t="str">
            <v>Food bazaar, SA</v>
          </cell>
          <cell r="CJ107" t="str">
            <v>Home Retail</v>
          </cell>
          <cell r="CK107" t="str">
            <v>Others</v>
          </cell>
          <cell r="CL107" t="str">
            <v>Total</v>
          </cell>
          <cell r="CO107" t="str">
            <v>Pantaloon</v>
          </cell>
          <cell r="CT107" t="str">
            <v>Central</v>
          </cell>
          <cell r="CZ107" t="str">
            <v>Big Bazaar</v>
          </cell>
        </row>
        <row r="108">
          <cell r="CD108" t="str">
            <v>As on</v>
          </cell>
          <cell r="CE108" t="str">
            <v>F2005</v>
          </cell>
          <cell r="CF108">
            <v>0</v>
          </cell>
          <cell r="CG108">
            <v>0</v>
          </cell>
          <cell r="CH108">
            <v>0</v>
          </cell>
          <cell r="CI108">
            <v>1320000</v>
          </cell>
          <cell r="CO108" t="str">
            <v/>
          </cell>
        </row>
        <row r="109">
          <cell r="A109">
            <v>39083</v>
          </cell>
          <cell r="L109">
            <v>41</v>
          </cell>
          <cell r="M109" t="str">
            <v>Jayanagar, Bangalore</v>
          </cell>
          <cell r="N109">
            <v>45000</v>
          </cell>
          <cell r="O109">
            <v>53000</v>
          </cell>
          <cell r="Q109">
            <v>59</v>
          </cell>
          <cell r="R109" t="str">
            <v>Jayanagar, Bangalore</v>
          </cell>
          <cell r="S109">
            <v>35000</v>
          </cell>
          <cell r="BK109">
            <v>3</v>
          </cell>
          <cell r="BL109" t="str">
            <v>Pune</v>
          </cell>
          <cell r="BM109">
            <v>13000</v>
          </cell>
          <cell r="CD109" t="str">
            <v>As on</v>
          </cell>
          <cell r="CE109" t="str">
            <v>F2006</v>
          </cell>
          <cell r="CF109">
            <v>465550</v>
          </cell>
          <cell r="CG109">
            <v>478000</v>
          </cell>
          <cell r="CH109">
            <v>1525800</v>
          </cell>
          <cell r="CI109">
            <v>108608</v>
          </cell>
          <cell r="CJ109">
            <v>51000</v>
          </cell>
          <cell r="CK109">
            <v>56744</v>
          </cell>
          <cell r="CL109">
            <v>2685702</v>
          </cell>
          <cell r="CM109">
            <v>0</v>
          </cell>
        </row>
        <row r="110">
          <cell r="L110">
            <v>42</v>
          </cell>
          <cell r="M110" t="str">
            <v>Panipat</v>
          </cell>
          <cell r="N110">
            <v>37000</v>
          </cell>
        </row>
        <row r="112">
          <cell r="CE112">
            <v>38899</v>
          </cell>
          <cell r="CF112">
            <v>0</v>
          </cell>
          <cell r="CG112">
            <v>0</v>
          </cell>
          <cell r="CH112">
            <v>35000</v>
          </cell>
          <cell r="CI112">
            <v>0</v>
          </cell>
          <cell r="CJ112">
            <v>15200</v>
          </cell>
          <cell r="CK112">
            <v>8900</v>
          </cell>
          <cell r="CL112">
            <v>59100</v>
          </cell>
        </row>
        <row r="113">
          <cell r="CE113">
            <v>38930</v>
          </cell>
          <cell r="CF113">
            <v>20000</v>
          </cell>
          <cell r="CG113">
            <v>0</v>
          </cell>
          <cell r="CH113">
            <v>0</v>
          </cell>
          <cell r="CI113">
            <v>0</v>
          </cell>
          <cell r="CJ113">
            <v>0</v>
          </cell>
          <cell r="CK113">
            <v>6552</v>
          </cell>
          <cell r="CL113">
            <v>26552</v>
          </cell>
        </row>
        <row r="114">
          <cell r="D114">
            <v>0</v>
          </cell>
          <cell r="I114">
            <v>0</v>
          </cell>
          <cell r="N114">
            <v>82000</v>
          </cell>
          <cell r="O114">
            <v>53000</v>
          </cell>
          <cell r="S114">
            <v>35000</v>
          </cell>
          <cell r="T114">
            <v>0</v>
          </cell>
          <cell r="X114">
            <v>0</v>
          </cell>
          <cell r="AF114">
            <v>0</v>
          </cell>
          <cell r="AJ114">
            <v>0</v>
          </cell>
          <cell r="AN114">
            <v>0</v>
          </cell>
          <cell r="AR114">
            <v>0</v>
          </cell>
          <cell r="AV114">
            <v>0</v>
          </cell>
          <cell r="BA114">
            <v>0</v>
          </cell>
          <cell r="BE114">
            <v>0</v>
          </cell>
          <cell r="BI114">
            <v>0</v>
          </cell>
          <cell r="BM114">
            <v>13000</v>
          </cell>
          <cell r="BQ114">
            <v>0</v>
          </cell>
          <cell r="BU114">
            <v>0</v>
          </cell>
          <cell r="BY114">
            <v>0</v>
          </cell>
          <cell r="CA114">
            <v>95000</v>
          </cell>
          <cell r="CC114">
            <v>0</v>
          </cell>
          <cell r="CE114">
            <v>38961</v>
          </cell>
          <cell r="CF114">
            <v>0</v>
          </cell>
          <cell r="CG114">
            <v>0</v>
          </cell>
          <cell r="CH114">
            <v>204000</v>
          </cell>
          <cell r="CI114">
            <v>7000</v>
          </cell>
          <cell r="CJ114">
            <v>33000</v>
          </cell>
          <cell r="CK114">
            <v>17989</v>
          </cell>
          <cell r="CL114">
            <v>261989</v>
          </cell>
        </row>
        <row r="115">
          <cell r="CE115">
            <v>38991</v>
          </cell>
          <cell r="CF115">
            <v>25000</v>
          </cell>
          <cell r="CG115">
            <v>0</v>
          </cell>
          <cell r="CH115">
            <v>231000</v>
          </cell>
          <cell r="CI115">
            <v>10100</v>
          </cell>
          <cell r="CJ115">
            <v>8000</v>
          </cell>
          <cell r="CK115">
            <v>91419</v>
          </cell>
          <cell r="CL115">
            <v>365519</v>
          </cell>
        </row>
        <row r="116">
          <cell r="A116">
            <v>39114</v>
          </cell>
          <cell r="L116">
            <v>43</v>
          </cell>
          <cell r="M116" t="str">
            <v>Sinhagad, Pune</v>
          </cell>
          <cell r="N116">
            <v>32000</v>
          </cell>
          <cell r="O116">
            <v>27000</v>
          </cell>
          <cell r="Q116">
            <v>60</v>
          </cell>
          <cell r="R116" t="str">
            <v>Baner, Pune</v>
          </cell>
          <cell r="S116">
            <v>5000</v>
          </cell>
          <cell r="T116" t="str">
            <v>SA</v>
          </cell>
          <cell r="AP116">
            <v>4</v>
          </cell>
          <cell r="AQ116" t="str">
            <v>Salarpuria</v>
          </cell>
          <cell r="AR116">
            <v>4000</v>
          </cell>
          <cell r="BC116">
            <v>10</v>
          </cell>
          <cell r="BD116" t="str">
            <v>Panipat</v>
          </cell>
          <cell r="BE116">
            <v>5400</v>
          </cell>
          <cell r="BO116">
            <v>4</v>
          </cell>
          <cell r="BP116" t="str">
            <v>Lucknow</v>
          </cell>
          <cell r="BQ116">
            <v>10000</v>
          </cell>
          <cell r="BS116">
            <v>7</v>
          </cell>
          <cell r="BT116" t="str">
            <v>Lucknow</v>
          </cell>
          <cell r="BU116">
            <v>18000</v>
          </cell>
          <cell r="CE116">
            <v>39022</v>
          </cell>
          <cell r="CF116">
            <v>13000</v>
          </cell>
          <cell r="CG116">
            <v>0</v>
          </cell>
          <cell r="CH116">
            <v>258800</v>
          </cell>
          <cell r="CI116">
            <v>0</v>
          </cell>
          <cell r="CJ116">
            <v>7000</v>
          </cell>
          <cell r="CK116">
            <v>56586</v>
          </cell>
          <cell r="CL116">
            <v>335386</v>
          </cell>
        </row>
        <row r="117">
          <cell r="L117">
            <v>44</v>
          </cell>
          <cell r="M117" t="str">
            <v>Palakkad, Kerela</v>
          </cell>
          <cell r="N117">
            <v>86000</v>
          </cell>
          <cell r="O117">
            <v>47000</v>
          </cell>
          <cell r="Q117">
            <v>61</v>
          </cell>
          <cell r="R117" t="str">
            <v>G S Estate, Hyderabad</v>
          </cell>
          <cell r="S117">
            <v>4300</v>
          </cell>
          <cell r="T117" t="str">
            <v>SA</v>
          </cell>
          <cell r="CE117">
            <v>39052</v>
          </cell>
          <cell r="CF117">
            <v>0</v>
          </cell>
          <cell r="CG117">
            <v>109440</v>
          </cell>
          <cell r="CH117">
            <v>102000</v>
          </cell>
          <cell r="CI117">
            <v>6200</v>
          </cell>
          <cell r="CJ117">
            <v>45000</v>
          </cell>
          <cell r="CK117">
            <v>32752</v>
          </cell>
          <cell r="CL117">
            <v>295392</v>
          </cell>
        </row>
        <row r="118">
          <cell r="L118">
            <v>45</v>
          </cell>
          <cell r="M118" t="str">
            <v>Hebbal, Bangalore</v>
          </cell>
          <cell r="N118">
            <v>62000</v>
          </cell>
          <cell r="O118">
            <v>51000</v>
          </cell>
          <cell r="Q118">
            <v>62</v>
          </cell>
          <cell r="R118" t="str">
            <v>Sinhagad, Pune</v>
          </cell>
          <cell r="S118">
            <v>5000</v>
          </cell>
          <cell r="CE118">
            <v>39083</v>
          </cell>
          <cell r="CF118">
            <v>0</v>
          </cell>
          <cell r="CG118">
            <v>0</v>
          </cell>
          <cell r="CH118">
            <v>82000</v>
          </cell>
          <cell r="CI118">
            <v>0</v>
          </cell>
          <cell r="CJ118">
            <v>0</v>
          </cell>
          <cell r="CK118">
            <v>13000</v>
          </cell>
          <cell r="CL118">
            <v>95000</v>
          </cell>
        </row>
        <row r="119">
          <cell r="Q119">
            <v>63</v>
          </cell>
          <cell r="R119" t="str">
            <v>Palakkad</v>
          </cell>
          <cell r="S119">
            <v>9000</v>
          </cell>
          <cell r="CE119">
            <v>39114</v>
          </cell>
          <cell r="CF119">
            <v>0</v>
          </cell>
          <cell r="CG119">
            <v>0</v>
          </cell>
          <cell r="CH119">
            <v>180000</v>
          </cell>
          <cell r="CI119">
            <v>23300</v>
          </cell>
          <cell r="CJ119">
            <v>28000</v>
          </cell>
          <cell r="CK119">
            <v>9400</v>
          </cell>
          <cell r="CL119">
            <v>240700</v>
          </cell>
        </row>
        <row r="120">
          <cell r="Q120">
            <v>64</v>
          </cell>
          <cell r="R120" t="str">
            <v>Hebbal, Bangalore</v>
          </cell>
          <cell r="S120">
            <v>14000</v>
          </cell>
          <cell r="T120" t="str">
            <v>SA</v>
          </cell>
          <cell r="CE120">
            <v>39142</v>
          </cell>
          <cell r="CF120">
            <v>199000</v>
          </cell>
          <cell r="CG120">
            <v>0</v>
          </cell>
          <cell r="CH120">
            <v>138900</v>
          </cell>
          <cell r="CI120">
            <v>8500</v>
          </cell>
          <cell r="CJ120">
            <v>15000</v>
          </cell>
          <cell r="CK120">
            <v>157610</v>
          </cell>
          <cell r="CL120">
            <v>519010</v>
          </cell>
        </row>
        <row r="121">
          <cell r="CE121">
            <v>39173</v>
          </cell>
          <cell r="CF121">
            <v>28000</v>
          </cell>
          <cell r="CG121">
            <v>0</v>
          </cell>
          <cell r="CH121">
            <v>123800</v>
          </cell>
          <cell r="CI121">
            <v>12000</v>
          </cell>
          <cell r="CJ121">
            <v>166000</v>
          </cell>
          <cell r="CK121">
            <v>0</v>
          </cell>
          <cell r="CL121">
            <v>329800</v>
          </cell>
        </row>
        <row r="122">
          <cell r="D122">
            <v>0</v>
          </cell>
          <cell r="I122">
            <v>0</v>
          </cell>
          <cell r="N122">
            <v>180000</v>
          </cell>
          <cell r="O122">
            <v>125000</v>
          </cell>
          <cell r="S122">
            <v>37300</v>
          </cell>
          <cell r="T122">
            <v>23300</v>
          </cell>
          <cell r="X122">
            <v>0</v>
          </cell>
          <cell r="AF122">
            <v>0</v>
          </cell>
          <cell r="AJ122">
            <v>0</v>
          </cell>
          <cell r="AN122">
            <v>0</v>
          </cell>
          <cell r="AR122">
            <v>4000</v>
          </cell>
          <cell r="AV122">
            <v>0</v>
          </cell>
          <cell r="BA122">
            <v>0</v>
          </cell>
          <cell r="BE122">
            <v>5400</v>
          </cell>
          <cell r="BI122">
            <v>0</v>
          </cell>
          <cell r="BM122">
            <v>0</v>
          </cell>
          <cell r="BQ122">
            <v>10000</v>
          </cell>
          <cell r="BU122">
            <v>18000</v>
          </cell>
          <cell r="BY122">
            <v>0</v>
          </cell>
          <cell r="CA122">
            <v>240700</v>
          </cell>
          <cell r="CC122">
            <v>9400</v>
          </cell>
          <cell r="CE122">
            <v>39203</v>
          </cell>
          <cell r="CF122">
            <v>0</v>
          </cell>
          <cell r="CG122">
            <v>0</v>
          </cell>
          <cell r="CH122">
            <v>199000</v>
          </cell>
          <cell r="CI122">
            <v>11200</v>
          </cell>
          <cell r="CJ122">
            <v>9500</v>
          </cell>
          <cell r="CK122">
            <v>69750</v>
          </cell>
          <cell r="CL122">
            <v>289450</v>
          </cell>
        </row>
        <row r="123">
          <cell r="CE123">
            <v>39234</v>
          </cell>
          <cell r="CF123">
            <v>0</v>
          </cell>
          <cell r="CG123">
            <v>0</v>
          </cell>
          <cell r="CH123">
            <v>63000</v>
          </cell>
          <cell r="CI123">
            <v>7500</v>
          </cell>
          <cell r="CJ123">
            <v>137000</v>
          </cell>
          <cell r="CK123">
            <v>4030</v>
          </cell>
          <cell r="CL123">
            <v>211530</v>
          </cell>
        </row>
        <row r="124">
          <cell r="A124">
            <v>39142</v>
          </cell>
          <cell r="B124">
            <v>25</v>
          </cell>
          <cell r="C124" t="str">
            <v>Nelson manikaran, Chennai</v>
          </cell>
          <cell r="D124">
            <v>14000</v>
          </cell>
          <cell r="L124">
            <v>46</v>
          </cell>
          <cell r="M124" t="str">
            <v>Great India Place, Noida</v>
          </cell>
          <cell r="N124">
            <v>49000</v>
          </cell>
          <cell r="O124">
            <v>38000</v>
          </cell>
          <cell r="Q124">
            <v>65</v>
          </cell>
          <cell r="R124" t="str">
            <v>Orchid Point, Kolkatta</v>
          </cell>
          <cell r="S124">
            <v>20000</v>
          </cell>
          <cell r="AD124">
            <v>6</v>
          </cell>
          <cell r="AE124" t="str">
            <v>Bangalore</v>
          </cell>
          <cell r="AF124">
            <v>3500</v>
          </cell>
          <cell r="AT124">
            <v>3</v>
          </cell>
          <cell r="AU124" t="str">
            <v>Ahmedabad</v>
          </cell>
          <cell r="AV124">
            <v>75000</v>
          </cell>
          <cell r="BC124">
            <v>11</v>
          </cell>
          <cell r="BD124" t="str">
            <v>Jiapur</v>
          </cell>
          <cell r="BE124">
            <v>4754</v>
          </cell>
          <cell r="CE124">
            <v>39264</v>
          </cell>
          <cell r="CF124">
            <v>0</v>
          </cell>
          <cell r="CG124">
            <v>0</v>
          </cell>
          <cell r="CH124">
            <v>326000</v>
          </cell>
          <cell r="CI124">
            <v>3500</v>
          </cell>
          <cell r="CJ124">
            <v>14200</v>
          </cell>
          <cell r="CK124">
            <v>0</v>
          </cell>
          <cell r="CL124">
            <v>343700</v>
          </cell>
          <cell r="CO124" t="str">
            <v>Food Bazaar</v>
          </cell>
          <cell r="CT124" t="str">
            <v>Home Retail</v>
          </cell>
        </row>
        <row r="125">
          <cell r="B125">
            <v>26</v>
          </cell>
          <cell r="C125" t="str">
            <v>Orchid Point, Kolkata</v>
          </cell>
          <cell r="D125">
            <v>85000</v>
          </cell>
          <cell r="L125">
            <v>47</v>
          </cell>
          <cell r="M125" t="str">
            <v>Premier Plaza, Pune</v>
          </cell>
          <cell r="N125">
            <v>51000</v>
          </cell>
          <cell r="O125">
            <v>52500</v>
          </cell>
          <cell r="Q125">
            <v>66</v>
          </cell>
          <cell r="R125" t="str">
            <v>vaswani Matrix, Bangalore</v>
          </cell>
          <cell r="S125">
            <v>6000</v>
          </cell>
          <cell r="T125" t="str">
            <v>SA</v>
          </cell>
          <cell r="AT125">
            <v>4</v>
          </cell>
          <cell r="AU125" t="str">
            <v>Pune</v>
          </cell>
          <cell r="AV125">
            <v>50000</v>
          </cell>
          <cell r="BC125">
            <v>12</v>
          </cell>
          <cell r="BD125" t="str">
            <v>Hiomalaya mall, Ahmedabad</v>
          </cell>
          <cell r="BE125">
            <v>5400</v>
          </cell>
          <cell r="BO125">
            <v>5</v>
          </cell>
          <cell r="BP125" t="str">
            <v>vaswani Matrix, Bangalore</v>
          </cell>
          <cell r="BQ125">
            <v>5000</v>
          </cell>
          <cell r="BS125">
            <v>8</v>
          </cell>
          <cell r="BT125" t="str">
            <v>vaswani Matrix, Bangalore</v>
          </cell>
          <cell r="BU125">
            <v>10000</v>
          </cell>
          <cell r="CE125">
            <v>39295</v>
          </cell>
          <cell r="CF125">
            <v>0</v>
          </cell>
          <cell r="CG125">
            <v>0</v>
          </cell>
          <cell r="CH125">
            <v>155000</v>
          </cell>
          <cell r="CI125">
            <v>11000</v>
          </cell>
          <cell r="CJ125">
            <v>6500</v>
          </cell>
          <cell r="CK125">
            <v>0</v>
          </cell>
          <cell r="CL125">
            <v>172500</v>
          </cell>
        </row>
        <row r="126">
          <cell r="B126">
            <v>27</v>
          </cell>
          <cell r="C126" t="str">
            <v>Vaswani  Matrix, Bangalore</v>
          </cell>
          <cell r="D126">
            <v>20000</v>
          </cell>
          <cell r="L126">
            <v>48</v>
          </cell>
          <cell r="M126" t="str">
            <v>Maruti mall, Bhubneshwar</v>
          </cell>
          <cell r="N126">
            <v>38900</v>
          </cell>
          <cell r="O126">
            <v>25000</v>
          </cell>
          <cell r="Q126">
            <v>67</v>
          </cell>
          <cell r="R126" t="str">
            <v>Infocity, Bhubneshwar</v>
          </cell>
          <cell r="S126">
            <v>2500</v>
          </cell>
          <cell r="T126" t="str">
            <v>SA</v>
          </cell>
          <cell r="BC126">
            <v>13</v>
          </cell>
          <cell r="BD126" t="str">
            <v>E-city, Lucknow</v>
          </cell>
          <cell r="BE126">
            <v>6061</v>
          </cell>
          <cell r="CE126">
            <v>39326</v>
          </cell>
          <cell r="CF126">
            <v>17000</v>
          </cell>
          <cell r="CG126">
            <v>0</v>
          </cell>
          <cell r="CH126">
            <v>110000</v>
          </cell>
          <cell r="CI126">
            <v>11050</v>
          </cell>
          <cell r="CJ126">
            <v>344000</v>
          </cell>
          <cell r="CK126">
            <v>74997</v>
          </cell>
          <cell r="CL126">
            <v>557047</v>
          </cell>
        </row>
        <row r="127">
          <cell r="B127">
            <v>28</v>
          </cell>
          <cell r="C127" t="str">
            <v>Noida</v>
          </cell>
          <cell r="D127">
            <v>30000</v>
          </cell>
          <cell r="Q127">
            <v>68</v>
          </cell>
          <cell r="R127" t="str">
            <v>Great India Place, Noida</v>
          </cell>
          <cell r="S127">
            <v>7000</v>
          </cell>
          <cell r="BC127">
            <v>14</v>
          </cell>
          <cell r="BD127" t="str">
            <v>Raj Bhavan, Hyderabad</v>
          </cell>
          <cell r="BE127">
            <v>6076</v>
          </cell>
          <cell r="CE127">
            <v>39356</v>
          </cell>
          <cell r="CF127">
            <v>107000</v>
          </cell>
          <cell r="CG127">
            <v>85000</v>
          </cell>
          <cell r="CH127">
            <v>348000</v>
          </cell>
          <cell r="CI127">
            <v>24000</v>
          </cell>
          <cell r="CJ127">
            <v>0</v>
          </cell>
          <cell r="CK127">
            <v>1650</v>
          </cell>
          <cell r="CL127">
            <v>565650</v>
          </cell>
        </row>
        <row r="128">
          <cell r="B128">
            <v>29</v>
          </cell>
          <cell r="C128" t="str">
            <v>TDI Mall, Agra</v>
          </cell>
          <cell r="D128">
            <v>10000</v>
          </cell>
          <cell r="Q128">
            <v>69</v>
          </cell>
          <cell r="R128" t="str">
            <v>Premier Plaza, Pune</v>
          </cell>
          <cell r="S128">
            <v>7500</v>
          </cell>
          <cell r="BC128">
            <v>15</v>
          </cell>
          <cell r="BD128" t="str">
            <v>Cos Mos, Bangalore</v>
          </cell>
          <cell r="BE128">
            <v>6819</v>
          </cell>
          <cell r="CE128">
            <v>39387</v>
          </cell>
          <cell r="CF128">
            <v>0</v>
          </cell>
          <cell r="CG128">
            <v>0</v>
          </cell>
          <cell r="CH128">
            <v>0</v>
          </cell>
          <cell r="CI128">
            <v>25000</v>
          </cell>
          <cell r="CJ128">
            <v>11000</v>
          </cell>
          <cell r="CK128">
            <v>0</v>
          </cell>
          <cell r="CL128">
            <v>36000</v>
          </cell>
        </row>
        <row r="129">
          <cell r="B129">
            <v>30</v>
          </cell>
          <cell r="C129" t="str">
            <v>Iskon Mall, Surat</v>
          </cell>
          <cell r="D129">
            <v>25000</v>
          </cell>
          <cell r="Q129">
            <v>70</v>
          </cell>
          <cell r="R129" t="str">
            <v>Maruti mall, Bhubneshwar</v>
          </cell>
          <cell r="S129">
            <v>5000</v>
          </cell>
          <cell r="CB129">
            <v>0.12879810603428599</v>
          </cell>
          <cell r="CE129">
            <v>39417</v>
          </cell>
          <cell r="CF129">
            <v>0</v>
          </cell>
          <cell r="CG129">
            <v>0</v>
          </cell>
          <cell r="CH129">
            <v>68000</v>
          </cell>
          <cell r="CI129">
            <v>6500</v>
          </cell>
          <cell r="CJ129">
            <v>178000</v>
          </cell>
          <cell r="CK129">
            <v>0</v>
          </cell>
          <cell r="CL129">
            <v>252500</v>
          </cell>
        </row>
        <row r="130">
          <cell r="B130">
            <v>31</v>
          </cell>
          <cell r="C130" t="str">
            <v>Lido Theatre, Bagalore</v>
          </cell>
          <cell r="D130">
            <v>15000</v>
          </cell>
          <cell r="CA130">
            <v>854710</v>
          </cell>
          <cell r="CE130">
            <v>39448</v>
          </cell>
          <cell r="CF130">
            <v>97000</v>
          </cell>
          <cell r="CG130">
            <v>0</v>
          </cell>
          <cell r="CH130">
            <v>150000</v>
          </cell>
          <cell r="CI130">
            <v>17500</v>
          </cell>
          <cell r="CJ130">
            <v>13000</v>
          </cell>
          <cell r="CK130">
            <v>9500</v>
          </cell>
          <cell r="CL130">
            <v>287000</v>
          </cell>
        </row>
        <row r="131">
          <cell r="D131">
            <v>199000</v>
          </cell>
          <cell r="I131">
            <v>0</v>
          </cell>
          <cell r="N131">
            <v>138900</v>
          </cell>
          <cell r="O131">
            <v>115500</v>
          </cell>
          <cell r="S131">
            <v>48000</v>
          </cell>
          <cell r="T131">
            <v>8500</v>
          </cell>
          <cell r="X131">
            <v>0</v>
          </cell>
          <cell r="AF131">
            <v>3500</v>
          </cell>
          <cell r="AJ131">
            <v>0</v>
          </cell>
          <cell r="AN131">
            <v>0</v>
          </cell>
          <cell r="AR131">
            <v>0</v>
          </cell>
          <cell r="AV131">
            <v>125000</v>
          </cell>
          <cell r="BA131">
            <v>0</v>
          </cell>
          <cell r="BE131">
            <v>29110</v>
          </cell>
          <cell r="BI131">
            <v>0</v>
          </cell>
          <cell r="BM131">
            <v>0</v>
          </cell>
          <cell r="BQ131">
            <v>5000</v>
          </cell>
          <cell r="BU131">
            <v>10000</v>
          </cell>
          <cell r="BY131">
            <v>0</v>
          </cell>
          <cell r="CA131">
            <v>519010</v>
          </cell>
          <cell r="CC131">
            <v>157610</v>
          </cell>
          <cell r="CE131">
            <v>39479</v>
          </cell>
          <cell r="CF131">
            <v>0</v>
          </cell>
          <cell r="CG131">
            <v>0</v>
          </cell>
          <cell r="CH131">
            <v>72000</v>
          </cell>
          <cell r="CI131">
            <v>7600</v>
          </cell>
          <cell r="CJ131">
            <v>53500</v>
          </cell>
          <cell r="CK131">
            <v>0</v>
          </cell>
          <cell r="CL131">
            <v>133100</v>
          </cell>
        </row>
        <row r="132">
          <cell r="CA132">
            <v>4884350</v>
          </cell>
          <cell r="CB132">
            <v>0.21210579605126023</v>
          </cell>
          <cell r="CE132">
            <v>39508</v>
          </cell>
          <cell r="CF132">
            <v>73000</v>
          </cell>
          <cell r="CG132">
            <v>0</v>
          </cell>
          <cell r="CH132">
            <v>232000</v>
          </cell>
          <cell r="CI132">
            <v>3500</v>
          </cell>
          <cell r="CJ132">
            <v>0</v>
          </cell>
          <cell r="CK132">
            <v>0</v>
          </cell>
          <cell r="CL132">
            <v>308500</v>
          </cell>
        </row>
        <row r="133">
          <cell r="A133">
            <v>39173</v>
          </cell>
          <cell r="B133">
            <v>31</v>
          </cell>
          <cell r="C133" t="str">
            <v>Milan, Mumbai</v>
          </cell>
          <cell r="D133">
            <v>28000</v>
          </cell>
          <cell r="L133">
            <v>49</v>
          </cell>
          <cell r="M133" t="str">
            <v>Trivandrum</v>
          </cell>
          <cell r="N133">
            <v>50800</v>
          </cell>
          <cell r="O133">
            <v>55000</v>
          </cell>
          <cell r="Q133">
            <v>71</v>
          </cell>
          <cell r="R133" t="str">
            <v>Kolkatta</v>
          </cell>
          <cell r="S133">
            <v>12000</v>
          </cell>
          <cell r="T133" t="str">
            <v>SA</v>
          </cell>
          <cell r="BK133">
            <v>5</v>
          </cell>
          <cell r="BL133" t="str">
            <v>Nagpur</v>
          </cell>
          <cell r="BM133">
            <v>5000</v>
          </cell>
          <cell r="BO133">
            <v>6</v>
          </cell>
          <cell r="BP133" t="str">
            <v>Kolkatta</v>
          </cell>
          <cell r="BQ133">
            <v>12000</v>
          </cell>
          <cell r="BS133">
            <v>9</v>
          </cell>
          <cell r="BT133" t="str">
            <v>Kolkatta, Bhavanipur</v>
          </cell>
          <cell r="BU133">
            <v>14000</v>
          </cell>
          <cell r="BW133">
            <v>1</v>
          </cell>
          <cell r="BX133" t="str">
            <v>Noida</v>
          </cell>
          <cell r="BY133">
            <v>125000</v>
          </cell>
          <cell r="CE133">
            <v>39539</v>
          </cell>
          <cell r="CF133">
            <v>0</v>
          </cell>
          <cell r="CG133">
            <v>125000</v>
          </cell>
          <cell r="CH133">
            <v>196500</v>
          </cell>
          <cell r="CI133">
            <v>0</v>
          </cell>
          <cell r="CJ133">
            <v>140600</v>
          </cell>
          <cell r="CK133">
            <v>0</v>
          </cell>
          <cell r="CL133">
            <v>462100</v>
          </cell>
        </row>
        <row r="134">
          <cell r="E134">
            <v>730000</v>
          </cell>
          <cell r="L134">
            <v>50</v>
          </cell>
          <cell r="M134" t="str">
            <v>Kanpur</v>
          </cell>
          <cell r="N134">
            <v>38000</v>
          </cell>
          <cell r="O134">
            <v>45000</v>
          </cell>
          <cell r="Q134">
            <v>72</v>
          </cell>
          <cell r="R134" t="str">
            <v>Trivandrum</v>
          </cell>
          <cell r="S134">
            <v>10000</v>
          </cell>
          <cell r="BS134">
            <v>10</v>
          </cell>
          <cell r="BT134" t="str">
            <v>Mumbai, Milan</v>
          </cell>
          <cell r="BU134">
            <v>10000</v>
          </cell>
          <cell r="CE134">
            <v>39569</v>
          </cell>
          <cell r="CF134">
            <v>0</v>
          </cell>
          <cell r="CG134">
            <v>65000</v>
          </cell>
          <cell r="CH134">
            <v>88000</v>
          </cell>
          <cell r="CI134">
            <v>5000</v>
          </cell>
          <cell r="CJ134">
            <v>30000</v>
          </cell>
          <cell r="CK134">
            <v>0</v>
          </cell>
          <cell r="CL134">
            <v>188000</v>
          </cell>
          <cell r="CM134">
            <v>282633.08333333331</v>
          </cell>
        </row>
        <row r="135">
          <cell r="L135">
            <v>51</v>
          </cell>
          <cell r="M135" t="str">
            <v>Mumbai, Milan</v>
          </cell>
          <cell r="N135">
            <v>35000</v>
          </cell>
          <cell r="O135">
            <v>26000</v>
          </cell>
          <cell r="Q135">
            <v>73</v>
          </cell>
          <cell r="R135" t="str">
            <v>Kanpur</v>
          </cell>
          <cell r="S135">
            <v>12000</v>
          </cell>
          <cell r="CE135">
            <v>39600</v>
          </cell>
          <cell r="CF135">
            <v>0</v>
          </cell>
          <cell r="CG135">
            <v>0</v>
          </cell>
          <cell r="CH135">
            <v>73500</v>
          </cell>
          <cell r="CI135">
            <v>0</v>
          </cell>
          <cell r="CJ135">
            <v>12000</v>
          </cell>
          <cell r="CK135">
            <v>0</v>
          </cell>
          <cell r="CL135">
            <v>85500</v>
          </cell>
          <cell r="CM135">
            <v>3391597</v>
          </cell>
        </row>
        <row r="136">
          <cell r="Q136">
            <v>74</v>
          </cell>
          <cell r="R136" t="str">
            <v>Mumbai, Milan</v>
          </cell>
          <cell r="S136">
            <v>10000</v>
          </cell>
          <cell r="T136">
            <v>810000</v>
          </cell>
          <cell r="CE136">
            <v>39630</v>
          </cell>
          <cell r="CF136">
            <v>36000</v>
          </cell>
          <cell r="CG136">
            <v>0</v>
          </cell>
          <cell r="CH136">
            <v>36000</v>
          </cell>
          <cell r="CI136">
            <v>5300</v>
          </cell>
          <cell r="CJ136">
            <v>12200</v>
          </cell>
          <cell r="CK136">
            <v>55000</v>
          </cell>
          <cell r="CL136">
            <v>144500</v>
          </cell>
          <cell r="CM136">
            <v>-0.57957521093977304</v>
          </cell>
        </row>
        <row r="137">
          <cell r="D137">
            <v>28000</v>
          </cell>
          <cell r="I137">
            <v>0</v>
          </cell>
          <cell r="N137">
            <v>123800</v>
          </cell>
          <cell r="O137">
            <v>126000</v>
          </cell>
          <cell r="S137">
            <v>44000</v>
          </cell>
          <cell r="T137">
            <v>12000</v>
          </cell>
          <cell r="X137">
            <v>0</v>
          </cell>
          <cell r="AF137">
            <v>0</v>
          </cell>
          <cell r="AJ137">
            <v>0</v>
          </cell>
          <cell r="AN137">
            <v>0</v>
          </cell>
          <cell r="AR137">
            <v>0</v>
          </cell>
          <cell r="AW137">
            <v>0</v>
          </cell>
          <cell r="BA137">
            <v>0</v>
          </cell>
          <cell r="BE137">
            <v>0</v>
          </cell>
          <cell r="BI137">
            <v>0</v>
          </cell>
          <cell r="BM137">
            <v>5000</v>
          </cell>
          <cell r="BQ137">
            <v>12000</v>
          </cell>
          <cell r="BU137">
            <v>24000</v>
          </cell>
          <cell r="BY137">
            <v>125000</v>
          </cell>
          <cell r="CA137">
            <v>329800</v>
          </cell>
          <cell r="CC137">
            <v>0</v>
          </cell>
          <cell r="CE137">
            <v>39661</v>
          </cell>
          <cell r="CF137">
            <v>0</v>
          </cell>
          <cell r="CG137">
            <v>0</v>
          </cell>
          <cell r="CH137">
            <v>192500</v>
          </cell>
          <cell r="CI137">
            <v>-14700</v>
          </cell>
          <cell r="CJ137">
            <v>0</v>
          </cell>
          <cell r="CK137">
            <v>0</v>
          </cell>
          <cell r="CL137">
            <v>177800</v>
          </cell>
          <cell r="CM137">
            <v>3.0724637681159406E-2</v>
          </cell>
        </row>
        <row r="138">
          <cell r="Q138">
            <v>75</v>
          </cell>
          <cell r="R138" t="str">
            <v>Trichur</v>
          </cell>
          <cell r="S138">
            <v>7000</v>
          </cell>
          <cell r="CE138">
            <v>39692</v>
          </cell>
          <cell r="CF138">
            <v>32000</v>
          </cell>
          <cell r="CG138">
            <v>86500</v>
          </cell>
          <cell r="CH138">
            <v>215000</v>
          </cell>
          <cell r="CI138">
            <v>0</v>
          </cell>
          <cell r="CJ138">
            <v>39000</v>
          </cell>
          <cell r="CK138">
            <v>0</v>
          </cell>
          <cell r="CL138">
            <v>372500</v>
          </cell>
          <cell r="CM138">
            <v>-0.33129520489294439</v>
          </cell>
        </row>
        <row r="139">
          <cell r="A139">
            <v>39203</v>
          </cell>
          <cell r="L139">
            <v>52</v>
          </cell>
          <cell r="M139" t="str">
            <v>Trichur,Kerela</v>
          </cell>
          <cell r="N139">
            <v>49000</v>
          </cell>
          <cell r="O139">
            <v>36000</v>
          </cell>
          <cell r="Q139">
            <v>76</v>
          </cell>
          <cell r="R139" t="str">
            <v>Jaipur</v>
          </cell>
          <cell r="S139">
            <v>8300</v>
          </cell>
          <cell r="AD139">
            <v>7</v>
          </cell>
          <cell r="AE139" t="str">
            <v>Ahm</v>
          </cell>
          <cell r="AF139">
            <v>2600</v>
          </cell>
          <cell r="AT139">
            <v>5</v>
          </cell>
          <cell r="AU139" t="str">
            <v>Hyd</v>
          </cell>
          <cell r="AV139">
            <v>60000</v>
          </cell>
          <cell r="AY139" t="str">
            <v>Mport - 2nd</v>
          </cell>
          <cell r="AZ139" t="str">
            <v>Gurgaon</v>
          </cell>
          <cell r="BA139">
            <v>600</v>
          </cell>
          <cell r="BC139">
            <v>16</v>
          </cell>
          <cell r="BD139" t="str">
            <v>Hyd, AS Rao</v>
          </cell>
          <cell r="BE139">
            <v>3550</v>
          </cell>
          <cell r="BS139">
            <v>11</v>
          </cell>
          <cell r="BT139" t="str">
            <v>Agra</v>
          </cell>
          <cell r="BU139">
            <v>9500</v>
          </cell>
          <cell r="CE139">
            <v>39722</v>
          </cell>
          <cell r="CF139">
            <v>42300</v>
          </cell>
          <cell r="CG139">
            <v>0</v>
          </cell>
          <cell r="CH139">
            <v>37000</v>
          </cell>
          <cell r="CI139">
            <v>0</v>
          </cell>
          <cell r="CJ139">
            <v>71900</v>
          </cell>
          <cell r="CK139">
            <v>25000</v>
          </cell>
          <cell r="CL139">
            <v>176200</v>
          </cell>
          <cell r="CM139">
            <v>-0.68849995580305845</v>
          </cell>
        </row>
        <row r="140">
          <cell r="L140">
            <v>53</v>
          </cell>
          <cell r="M140" t="str">
            <v xml:space="preserve">Jaipur </v>
          </cell>
          <cell r="N140">
            <v>37000</v>
          </cell>
          <cell r="O140">
            <v>25700</v>
          </cell>
          <cell r="R140" t="str">
            <v>Hyd, Nagole</v>
          </cell>
          <cell r="S140">
            <v>4000</v>
          </cell>
          <cell r="T140" t="str">
            <v>SA</v>
          </cell>
          <cell r="AD140">
            <v>8</v>
          </cell>
          <cell r="AE140" t="str">
            <v>Milan, Mumbai</v>
          </cell>
          <cell r="AF140">
            <v>3000</v>
          </cell>
          <cell r="CE140">
            <v>39753</v>
          </cell>
          <cell r="CF140">
            <v>0</v>
          </cell>
          <cell r="CG140">
            <v>0</v>
          </cell>
          <cell r="CH140">
            <v>0</v>
          </cell>
          <cell r="CI140">
            <v>0</v>
          </cell>
          <cell r="CJ140">
            <v>30000</v>
          </cell>
          <cell r="CK140">
            <v>0</v>
          </cell>
          <cell r="CL140">
            <v>30000</v>
          </cell>
          <cell r="CM140">
            <v>-0.16666666666666663</v>
          </cell>
        </row>
        <row r="141">
          <cell r="L141">
            <v>54</v>
          </cell>
          <cell r="M141" t="str">
            <v>Hyderabad</v>
          </cell>
          <cell r="N141">
            <v>113000</v>
          </cell>
          <cell r="O141">
            <v>109000</v>
          </cell>
          <cell r="Q141">
            <v>77</v>
          </cell>
          <cell r="R141" t="str">
            <v>Hyd</v>
          </cell>
          <cell r="S141">
            <v>9500</v>
          </cell>
          <cell r="CV141" t="str">
            <v>Total</v>
          </cell>
        </row>
        <row r="142">
          <cell r="R142" t="str">
            <v>Ahmedabad, ghatlodia</v>
          </cell>
          <cell r="S142">
            <v>7200</v>
          </cell>
          <cell r="T142" t="str">
            <v>SA</v>
          </cell>
        </row>
        <row r="143">
          <cell r="D143">
            <v>0</v>
          </cell>
          <cell r="I143">
            <v>0</v>
          </cell>
          <cell r="N143">
            <v>199000</v>
          </cell>
          <cell r="O143">
            <v>170700</v>
          </cell>
          <cell r="Q143" t="str">
            <v>.</v>
          </cell>
          <cell r="S143">
            <v>36000</v>
          </cell>
          <cell r="T143">
            <v>11200</v>
          </cell>
          <cell r="X143">
            <v>0</v>
          </cell>
          <cell r="AF143">
            <v>5600</v>
          </cell>
          <cell r="AJ143">
            <v>0</v>
          </cell>
          <cell r="AN143">
            <v>0</v>
          </cell>
          <cell r="AR143">
            <v>0</v>
          </cell>
          <cell r="AV143">
            <v>60000</v>
          </cell>
          <cell r="BA143">
            <v>600</v>
          </cell>
          <cell r="BE143">
            <v>3550</v>
          </cell>
          <cell r="BI143">
            <v>0</v>
          </cell>
          <cell r="BM143">
            <v>0</v>
          </cell>
          <cell r="BQ143">
            <v>0</v>
          </cell>
          <cell r="BU143">
            <v>9500</v>
          </cell>
          <cell r="BY143">
            <v>0</v>
          </cell>
          <cell r="CA143">
            <v>289450</v>
          </cell>
          <cell r="CC143">
            <v>69750</v>
          </cell>
          <cell r="CE143" t="str">
            <v>Square feet added</v>
          </cell>
          <cell r="CF143" t="str">
            <v>Pantaloon</v>
          </cell>
          <cell r="CG143" t="str">
            <v>Central</v>
          </cell>
          <cell r="CH143" t="str">
            <v>Big Bazaar</v>
          </cell>
          <cell r="CI143" t="str">
            <v>Food bazaar</v>
          </cell>
          <cell r="CJ143" t="str">
            <v xml:space="preserve">Home Retail </v>
          </cell>
          <cell r="CK143" t="str">
            <v>Others</v>
          </cell>
          <cell r="CL143" t="str">
            <v>Total Added</v>
          </cell>
          <cell r="CM143" t="str">
            <v>Ex-Home</v>
          </cell>
        </row>
        <row r="144">
          <cell r="CE144" t="str">
            <v>Q1F07</v>
          </cell>
          <cell r="CF144">
            <v>20</v>
          </cell>
          <cell r="CG144">
            <v>0</v>
          </cell>
          <cell r="CH144">
            <v>239</v>
          </cell>
          <cell r="CI144">
            <v>7</v>
          </cell>
          <cell r="CJ144">
            <v>48.2</v>
          </cell>
          <cell r="CK144">
            <v>33.441000000000003</v>
          </cell>
          <cell r="CL144">
            <v>347.64099999999996</v>
          </cell>
          <cell r="CM144">
            <v>299.44099999999997</v>
          </cell>
        </row>
        <row r="145">
          <cell r="A145">
            <v>39234</v>
          </cell>
          <cell r="B145">
            <v>31</v>
          </cell>
          <cell r="C145" t="str">
            <v>Himayatnagar - converted to FO 10000</v>
          </cell>
          <cell r="E145">
            <v>720000</v>
          </cell>
          <cell r="L145">
            <v>55</v>
          </cell>
          <cell r="M145" t="str">
            <v>Kohlapur, Maharasthra</v>
          </cell>
          <cell r="N145">
            <v>22000</v>
          </cell>
          <cell r="O145">
            <v>29000</v>
          </cell>
          <cell r="Q145">
            <v>78</v>
          </cell>
          <cell r="R145" t="str">
            <v>Kohlapur, Maharasthra</v>
          </cell>
          <cell r="S145">
            <v>6000</v>
          </cell>
          <cell r="AW145">
            <v>320000</v>
          </cell>
          <cell r="BC145">
            <v>17</v>
          </cell>
          <cell r="BD145" t="str">
            <v>Baroda</v>
          </cell>
          <cell r="BE145">
            <v>3555</v>
          </cell>
          <cell r="BK145">
            <v>6</v>
          </cell>
          <cell r="BL145" t="str">
            <v>Baroda</v>
          </cell>
          <cell r="BM145">
            <v>7000</v>
          </cell>
          <cell r="BW145">
            <v>2</v>
          </cell>
          <cell r="BX145" t="str">
            <v>Ahmedabad</v>
          </cell>
          <cell r="BY145">
            <v>130000</v>
          </cell>
          <cell r="CE145" t="str">
            <v>Q2F07</v>
          </cell>
          <cell r="CF145">
            <v>38</v>
          </cell>
          <cell r="CG145">
            <v>109.44</v>
          </cell>
          <cell r="CH145">
            <v>591.79999999999995</v>
          </cell>
          <cell r="CI145">
            <v>16.3</v>
          </cell>
          <cell r="CJ145">
            <v>60</v>
          </cell>
          <cell r="CK145">
            <v>180.75700000000001</v>
          </cell>
          <cell r="CL145">
            <v>996.29700000000003</v>
          </cell>
          <cell r="CM145">
            <v>936.29700000000003</v>
          </cell>
        </row>
        <row r="146">
          <cell r="L146">
            <v>56</v>
          </cell>
          <cell r="M146" t="str">
            <v>Alwar, Rajasthan</v>
          </cell>
          <cell r="N146">
            <v>41000</v>
          </cell>
          <cell r="O146">
            <v>26500</v>
          </cell>
          <cell r="Q146">
            <v>79</v>
          </cell>
          <cell r="R146" t="str">
            <v>Alwar, Rajasthan</v>
          </cell>
          <cell r="S146">
            <v>5500</v>
          </cell>
          <cell r="BC146">
            <v>18</v>
          </cell>
          <cell r="BD146" t="str">
            <v>Rohini, Delhi</v>
          </cell>
          <cell r="BE146">
            <v>475</v>
          </cell>
          <cell r="CE146" t="str">
            <v>Q3F07</v>
          </cell>
          <cell r="CF146">
            <v>199</v>
          </cell>
          <cell r="CG146">
            <v>0</v>
          </cell>
          <cell r="CH146">
            <v>400.9</v>
          </cell>
          <cell r="CI146">
            <v>31.8</v>
          </cell>
          <cell r="CJ146">
            <v>43</v>
          </cell>
          <cell r="CK146">
            <v>180.01</v>
          </cell>
          <cell r="CL146">
            <v>854.70999999999992</v>
          </cell>
          <cell r="CM146">
            <v>811.70999999999992</v>
          </cell>
        </row>
        <row r="147">
          <cell r="Q147">
            <v>80</v>
          </cell>
          <cell r="R147" t="str">
            <v>Baroda</v>
          </cell>
          <cell r="S147">
            <v>7500</v>
          </cell>
          <cell r="T147" t="str">
            <v>SA</v>
          </cell>
          <cell r="CE147" t="str">
            <v>Q4F07</v>
          </cell>
          <cell r="CF147">
            <v>28</v>
          </cell>
          <cell r="CG147">
            <v>0</v>
          </cell>
          <cell r="CH147">
            <v>385.8</v>
          </cell>
          <cell r="CI147">
            <v>30.7</v>
          </cell>
          <cell r="CJ147">
            <v>312.5</v>
          </cell>
          <cell r="CK147">
            <v>73.78</v>
          </cell>
          <cell r="CL147">
            <v>830.78</v>
          </cell>
          <cell r="CM147">
            <v>518.28</v>
          </cell>
        </row>
        <row r="148">
          <cell r="CE148" t="str">
            <v>Q1F08</v>
          </cell>
          <cell r="CF148">
            <v>17</v>
          </cell>
          <cell r="CG148">
            <v>0</v>
          </cell>
          <cell r="CH148">
            <v>591</v>
          </cell>
          <cell r="CI148">
            <v>25.55</v>
          </cell>
          <cell r="CJ148">
            <v>364.7</v>
          </cell>
          <cell r="CK148">
            <v>74.997</v>
          </cell>
          <cell r="CL148">
            <v>1073.2470000000001</v>
          </cell>
          <cell r="CM148">
            <v>708.54700000000003</v>
          </cell>
        </row>
        <row r="149">
          <cell r="D149">
            <v>0</v>
          </cell>
          <cell r="I149">
            <v>0</v>
          </cell>
          <cell r="N149">
            <v>63000</v>
          </cell>
          <cell r="O149">
            <v>55500</v>
          </cell>
          <cell r="S149">
            <v>19000</v>
          </cell>
          <cell r="T149">
            <v>7500</v>
          </cell>
          <cell r="X149">
            <v>0</v>
          </cell>
          <cell r="AF149">
            <v>0</v>
          </cell>
          <cell r="AJ149">
            <v>0</v>
          </cell>
          <cell r="AN149">
            <v>0</v>
          </cell>
          <cell r="AR149">
            <v>0</v>
          </cell>
          <cell r="AV149">
            <v>0</v>
          </cell>
          <cell r="BA149">
            <v>0</v>
          </cell>
          <cell r="BE149">
            <v>4030</v>
          </cell>
          <cell r="BI149">
            <v>0</v>
          </cell>
          <cell r="BM149">
            <v>7000</v>
          </cell>
          <cell r="BQ149">
            <v>0</v>
          </cell>
          <cell r="BU149">
            <v>0</v>
          </cell>
          <cell r="BY149">
            <v>130000</v>
          </cell>
          <cell r="CA149">
            <v>211530</v>
          </cell>
          <cell r="CC149">
            <v>4030</v>
          </cell>
          <cell r="CE149" t="str">
            <v>Q2F08</v>
          </cell>
          <cell r="CF149">
            <v>107</v>
          </cell>
          <cell r="CG149">
            <v>85</v>
          </cell>
          <cell r="CH149">
            <v>416</v>
          </cell>
          <cell r="CI149">
            <v>55.5</v>
          </cell>
          <cell r="CJ149">
            <v>189</v>
          </cell>
          <cell r="CK149">
            <v>1.65</v>
          </cell>
          <cell r="CL149">
            <v>854.15</v>
          </cell>
          <cell r="CM149">
            <v>665.15</v>
          </cell>
        </row>
        <row r="150">
          <cell r="A150" t="str">
            <v>F2007</v>
          </cell>
          <cell r="D150">
            <v>285000</v>
          </cell>
          <cell r="E150">
            <v>750550</v>
          </cell>
          <cell r="I150">
            <v>109440</v>
          </cell>
          <cell r="J150">
            <v>587440</v>
          </cell>
          <cell r="N150">
            <v>1617500</v>
          </cell>
          <cell r="O150">
            <v>1314200</v>
          </cell>
          <cell r="S150">
            <v>85800</v>
          </cell>
          <cell r="X150">
            <v>0</v>
          </cell>
          <cell r="Y150">
            <v>10500</v>
          </cell>
          <cell r="AF150">
            <v>18300</v>
          </cell>
          <cell r="AG150">
            <v>26400</v>
          </cell>
          <cell r="AJ150">
            <v>2500</v>
          </cell>
          <cell r="AK150">
            <v>2500</v>
          </cell>
          <cell r="AN150">
            <v>22200</v>
          </cell>
          <cell r="AO150">
            <v>22200</v>
          </cell>
          <cell r="AR150">
            <v>22500</v>
          </cell>
          <cell r="AS150">
            <v>22500</v>
          </cell>
          <cell r="AV150">
            <v>290000</v>
          </cell>
          <cell r="AW150">
            <v>290000</v>
          </cell>
          <cell r="BA150">
            <v>3600</v>
          </cell>
          <cell r="BB150">
            <v>3600</v>
          </cell>
          <cell r="BE150">
            <v>95888</v>
          </cell>
          <cell r="BF150">
            <v>102032</v>
          </cell>
          <cell r="BI150">
            <v>16500</v>
          </cell>
          <cell r="BJ150">
            <v>31500</v>
          </cell>
          <cell r="BM150">
            <v>41500</v>
          </cell>
          <cell r="BN150">
            <v>41500</v>
          </cell>
          <cell r="BQ150">
            <v>46000</v>
          </cell>
          <cell r="BU150">
            <v>117700</v>
          </cell>
          <cell r="BY150">
            <v>255000</v>
          </cell>
          <cell r="CA150">
            <v>6234350</v>
          </cell>
          <cell r="CB150">
            <v>8920052</v>
          </cell>
          <cell r="CE150" t="str">
            <v>Q3F08</v>
          </cell>
          <cell r="CF150">
            <v>170</v>
          </cell>
          <cell r="CG150">
            <v>0</v>
          </cell>
          <cell r="CH150">
            <v>454</v>
          </cell>
          <cell r="CI150">
            <v>28.6</v>
          </cell>
          <cell r="CJ150">
            <v>66.5</v>
          </cell>
          <cell r="CK150">
            <v>9.5</v>
          </cell>
          <cell r="CL150">
            <v>728.6</v>
          </cell>
          <cell r="CM150">
            <v>662.1</v>
          </cell>
        </row>
        <row r="151">
          <cell r="CE151" t="str">
            <v>Q4F08</v>
          </cell>
          <cell r="CF151">
            <v>0</v>
          </cell>
          <cell r="CG151">
            <v>190</v>
          </cell>
          <cell r="CH151">
            <v>358</v>
          </cell>
          <cell r="CI151">
            <v>5</v>
          </cell>
          <cell r="CJ151">
            <v>182.6</v>
          </cell>
          <cell r="CK151">
            <v>0</v>
          </cell>
          <cell r="CL151">
            <v>735.6</v>
          </cell>
          <cell r="CM151">
            <v>553</v>
          </cell>
        </row>
        <row r="152">
          <cell r="A152">
            <v>39264</v>
          </cell>
          <cell r="E152">
            <v>750000</v>
          </cell>
          <cell r="L152">
            <v>57</v>
          </cell>
          <cell r="M152" t="str">
            <v>Kolkatta</v>
          </cell>
          <cell r="N152">
            <v>22000</v>
          </cell>
          <cell r="O152">
            <v>12000</v>
          </cell>
          <cell r="Q152">
            <v>81</v>
          </cell>
          <cell r="R152" t="str">
            <v>Anand</v>
          </cell>
          <cell r="S152">
            <v>12500</v>
          </cell>
          <cell r="T152">
            <v>880000</v>
          </cell>
          <cell r="BS152">
            <v>12</v>
          </cell>
          <cell r="BT152" t="str">
            <v>Indore</v>
          </cell>
          <cell r="BU152">
            <v>6200</v>
          </cell>
          <cell r="CE152" t="str">
            <v>Q1F09</v>
          </cell>
          <cell r="CF152">
            <v>68</v>
          </cell>
          <cell r="CG152">
            <v>86.5</v>
          </cell>
          <cell r="CH152">
            <v>443.5</v>
          </cell>
          <cell r="CI152">
            <v>-9.4</v>
          </cell>
          <cell r="CJ152">
            <v>51.2</v>
          </cell>
          <cell r="CK152">
            <v>55</v>
          </cell>
          <cell r="CL152">
            <v>694.80000000000007</v>
          </cell>
          <cell r="CM152">
            <v>643.6</v>
          </cell>
        </row>
        <row r="153">
          <cell r="L153">
            <v>58</v>
          </cell>
          <cell r="M153" t="str">
            <v>Anand</v>
          </cell>
          <cell r="N153">
            <v>46000</v>
          </cell>
          <cell r="O153">
            <v>19500</v>
          </cell>
          <cell r="Q153">
            <v>82</v>
          </cell>
          <cell r="R153" t="str">
            <v>raipur</v>
          </cell>
          <cell r="S153">
            <v>12000</v>
          </cell>
          <cell r="BS153">
            <v>13</v>
          </cell>
          <cell r="BT153" t="str">
            <v>Blore</v>
          </cell>
          <cell r="BU153">
            <v>8000</v>
          </cell>
          <cell r="CE153">
            <v>39722</v>
          </cell>
          <cell r="CF153">
            <v>42.3</v>
          </cell>
          <cell r="CG153">
            <v>0</v>
          </cell>
          <cell r="CH153">
            <v>37</v>
          </cell>
          <cell r="CI153">
            <v>0</v>
          </cell>
          <cell r="CJ153">
            <v>71.900000000000006</v>
          </cell>
          <cell r="CK153">
            <v>25</v>
          </cell>
          <cell r="CL153">
            <v>176.2</v>
          </cell>
          <cell r="CM153">
            <v>104.29999999999998</v>
          </cell>
        </row>
        <row r="154">
          <cell r="L154">
            <v>59</v>
          </cell>
          <cell r="M154" t="str">
            <v>Raipur</v>
          </cell>
          <cell r="N154">
            <v>67000</v>
          </cell>
          <cell r="O154">
            <v>38000</v>
          </cell>
          <cell r="Q154">
            <v>83</v>
          </cell>
          <cell r="R154" t="str">
            <v>Darjeeling</v>
          </cell>
          <cell r="S154">
            <v>6000</v>
          </cell>
          <cell r="CE154">
            <v>39753</v>
          </cell>
          <cell r="CF154">
            <v>0</v>
          </cell>
          <cell r="CG154">
            <v>0</v>
          </cell>
          <cell r="CH154">
            <v>0</v>
          </cell>
          <cell r="CI154">
            <v>0</v>
          </cell>
          <cell r="CJ154">
            <v>30</v>
          </cell>
          <cell r="CK154">
            <v>0</v>
          </cell>
          <cell r="CL154">
            <v>30</v>
          </cell>
          <cell r="CM154">
            <v>0</v>
          </cell>
        </row>
        <row r="155">
          <cell r="L155">
            <v>60</v>
          </cell>
          <cell r="M155" t="str">
            <v>Darjeeling</v>
          </cell>
          <cell r="N155">
            <v>76000</v>
          </cell>
          <cell r="O155">
            <v>29000</v>
          </cell>
          <cell r="Q155">
            <v>84</v>
          </cell>
          <cell r="R155" t="str">
            <v>Hubli</v>
          </cell>
          <cell r="S155">
            <v>19000</v>
          </cell>
        </row>
        <row r="156">
          <cell r="L156">
            <v>61</v>
          </cell>
          <cell r="M156" t="str">
            <v>Hubli</v>
          </cell>
          <cell r="N156">
            <v>74000</v>
          </cell>
          <cell r="O156">
            <v>35000</v>
          </cell>
          <cell r="Q156">
            <v>85</v>
          </cell>
          <cell r="R156" t="str">
            <v>Meerut</v>
          </cell>
          <cell r="S156">
            <v>4500</v>
          </cell>
          <cell r="BL156">
            <v>2.0689655172413793E-2</v>
          </cell>
          <cell r="CE156" t="str">
            <v>Total as on</v>
          </cell>
          <cell r="CF156" t="str">
            <v>Pantaloon</v>
          </cell>
          <cell r="CG156" t="str">
            <v>Central</v>
          </cell>
          <cell r="CH156" t="str">
            <v>Big Bazaar</v>
          </cell>
          <cell r="CI156" t="str">
            <v>Food bazaar</v>
          </cell>
          <cell r="CJ156" t="str">
            <v xml:space="preserve">Home Retail </v>
          </cell>
          <cell r="CK156" t="str">
            <v>Others</v>
          </cell>
          <cell r="CL156" t="str">
            <v xml:space="preserve">Total </v>
          </cell>
          <cell r="CM156" t="str">
            <v>Total excl Home</v>
          </cell>
        </row>
        <row r="157">
          <cell r="L157">
            <v>62</v>
          </cell>
          <cell r="M157" t="str">
            <v>Meerut</v>
          </cell>
          <cell r="N157">
            <v>41000</v>
          </cell>
          <cell r="O157">
            <v>30500</v>
          </cell>
          <cell r="R157" t="str">
            <v>nallakunta, hyd</v>
          </cell>
          <cell r="S157">
            <v>3500</v>
          </cell>
          <cell r="T157" t="str">
            <v>SA</v>
          </cell>
          <cell r="CB157">
            <v>4.8155668358714045</v>
          </cell>
          <cell r="CE157" t="str">
            <v>Q1F07</v>
          </cell>
          <cell r="CF157">
            <v>485.55</v>
          </cell>
          <cell r="CG157">
            <v>478</v>
          </cell>
          <cell r="CH157">
            <v>1764.8</v>
          </cell>
          <cell r="CI157">
            <v>115.608</v>
          </cell>
          <cell r="CJ157">
            <v>99.2</v>
          </cell>
          <cell r="CK157">
            <v>90.185000000000002</v>
          </cell>
          <cell r="CL157">
            <v>3033.3429999999998</v>
          </cell>
          <cell r="CM157">
            <v>2934.143</v>
          </cell>
        </row>
        <row r="158">
          <cell r="D158">
            <v>0</v>
          </cell>
          <cell r="I158">
            <v>0</v>
          </cell>
          <cell r="N158">
            <v>326000</v>
          </cell>
          <cell r="O158">
            <v>164000</v>
          </cell>
          <cell r="S158">
            <v>57500</v>
          </cell>
          <cell r="T158">
            <v>3500</v>
          </cell>
          <cell r="X158">
            <v>0</v>
          </cell>
          <cell r="AF158">
            <v>0</v>
          </cell>
          <cell r="AJ158">
            <v>0</v>
          </cell>
          <cell r="AN158">
            <v>0</v>
          </cell>
          <cell r="AR158">
            <v>0</v>
          </cell>
          <cell r="AV158">
            <v>0</v>
          </cell>
          <cell r="BA158">
            <v>0</v>
          </cell>
          <cell r="BE158">
            <v>0</v>
          </cell>
          <cell r="BI158">
            <v>0</v>
          </cell>
          <cell r="BM158">
            <v>0</v>
          </cell>
          <cell r="BQ158">
            <v>0</v>
          </cell>
          <cell r="BU158">
            <v>14200</v>
          </cell>
          <cell r="BY158">
            <v>0</v>
          </cell>
          <cell r="CA158">
            <v>343700</v>
          </cell>
          <cell r="CB158">
            <v>0.62482862950881679</v>
          </cell>
          <cell r="CC158">
            <v>0</v>
          </cell>
          <cell r="CE158" t="str">
            <v>Q2F07</v>
          </cell>
          <cell r="CF158">
            <v>523.54999999999995</v>
          </cell>
          <cell r="CG158">
            <v>587.44000000000005</v>
          </cell>
          <cell r="CH158">
            <v>2356.6</v>
          </cell>
          <cell r="CI158">
            <v>131.90800000000002</v>
          </cell>
          <cell r="CJ158">
            <v>159.19999999999999</v>
          </cell>
          <cell r="CK158">
            <v>270.94200000000001</v>
          </cell>
          <cell r="CL158">
            <v>4029.64</v>
          </cell>
          <cell r="CM158">
            <v>3870.44</v>
          </cell>
        </row>
        <row r="159">
          <cell r="CE159" t="str">
            <v>Q3F07</v>
          </cell>
          <cell r="CF159">
            <v>722.55</v>
          </cell>
          <cell r="CG159">
            <v>587.44000000000005</v>
          </cell>
          <cell r="CH159">
            <v>2757.5</v>
          </cell>
          <cell r="CI159">
            <v>163.70800000000003</v>
          </cell>
          <cell r="CJ159">
            <v>202.2</v>
          </cell>
          <cell r="CK159">
            <v>450.952</v>
          </cell>
          <cell r="CL159">
            <v>4884.3499999999995</v>
          </cell>
          <cell r="CM159">
            <v>4682.1499999999996</v>
          </cell>
        </row>
        <row r="160">
          <cell r="A160">
            <v>39295</v>
          </cell>
          <cell r="L160">
            <v>63</v>
          </cell>
          <cell r="M160" t="str">
            <v>Udupi, Karnataka</v>
          </cell>
          <cell r="N160">
            <v>40000</v>
          </cell>
          <cell r="O160">
            <v>36000</v>
          </cell>
          <cell r="Q160">
            <v>86</v>
          </cell>
          <cell r="R160" t="str">
            <v>Udupi, Karnataka</v>
          </cell>
          <cell r="S160">
            <v>6000</v>
          </cell>
          <cell r="AW160">
            <v>320000</v>
          </cell>
          <cell r="BO160">
            <v>7</v>
          </cell>
          <cell r="BP160" t="str">
            <v>Esteem Mall, Bangalore</v>
          </cell>
          <cell r="BQ160">
            <v>6500</v>
          </cell>
          <cell r="CE160" t="str">
            <v>F2006</v>
          </cell>
          <cell r="CF160">
            <v>465.55</v>
          </cell>
          <cell r="CG160">
            <v>478</v>
          </cell>
          <cell r="CH160">
            <v>1525.8</v>
          </cell>
          <cell r="CI160">
            <v>108.608</v>
          </cell>
          <cell r="CJ160">
            <v>51</v>
          </cell>
          <cell r="CK160">
            <v>56.744</v>
          </cell>
          <cell r="CL160">
            <v>2685.7020000000002</v>
          </cell>
          <cell r="CM160">
            <v>2634.7020000000002</v>
          </cell>
        </row>
        <row r="161">
          <cell r="L161">
            <v>64</v>
          </cell>
          <cell r="M161" t="str">
            <v>Howrah, Kolkatta</v>
          </cell>
          <cell r="N161">
            <v>50000</v>
          </cell>
          <cell r="O161">
            <v>43000</v>
          </cell>
          <cell r="Q161">
            <v>87</v>
          </cell>
          <cell r="R161" t="str">
            <v>Howrah, Kolkatta</v>
          </cell>
          <cell r="S161">
            <v>5000</v>
          </cell>
          <cell r="CE161" t="str">
            <v>F2007</v>
          </cell>
          <cell r="CF161">
            <v>750.55</v>
          </cell>
          <cell r="CG161">
            <v>587.44000000000005</v>
          </cell>
          <cell r="CH161">
            <v>3143.3</v>
          </cell>
          <cell r="CI161">
            <v>194.40800000000002</v>
          </cell>
          <cell r="CJ161">
            <v>514.70000000000005</v>
          </cell>
          <cell r="CK161">
            <v>524.73199999999997</v>
          </cell>
          <cell r="CL161">
            <v>5715.13</v>
          </cell>
          <cell r="CM161">
            <v>5200.43</v>
          </cell>
          <cell r="CN161">
            <v>5.7151300000000003</v>
          </cell>
        </row>
        <row r="162">
          <cell r="L162">
            <v>65</v>
          </cell>
          <cell r="M162" t="str">
            <v>Pune Satara Road, Pune</v>
          </cell>
          <cell r="N162">
            <v>65000</v>
          </cell>
          <cell r="O162">
            <v>41000</v>
          </cell>
          <cell r="Q162">
            <v>88</v>
          </cell>
          <cell r="R162" t="str">
            <v>Pune Satara Road, Pune</v>
          </cell>
          <cell r="S162">
            <v>11000</v>
          </cell>
          <cell r="CE162" t="str">
            <v>Q1F08</v>
          </cell>
          <cell r="CF162">
            <v>767.55</v>
          </cell>
          <cell r="CG162">
            <v>587.44000000000005</v>
          </cell>
          <cell r="CH162">
            <v>3734.3</v>
          </cell>
          <cell r="CI162">
            <v>219.95800000000003</v>
          </cell>
          <cell r="CJ162">
            <v>879.40000000000009</v>
          </cell>
          <cell r="CK162">
            <v>599.72899999999993</v>
          </cell>
          <cell r="CL162">
            <v>6788.3769999999995</v>
          </cell>
          <cell r="CM162">
            <v>5908.976999999999</v>
          </cell>
        </row>
        <row r="163">
          <cell r="Q163">
            <v>89</v>
          </cell>
          <cell r="R163" t="str">
            <v>Esteem Mall, Bangalore</v>
          </cell>
          <cell r="S163">
            <v>11000</v>
          </cell>
          <cell r="T163" t="str">
            <v>SA</v>
          </cell>
          <cell r="CE163" t="str">
            <v>Q2F08</v>
          </cell>
          <cell r="CF163">
            <v>874.55</v>
          </cell>
          <cell r="CG163">
            <v>672.44</v>
          </cell>
          <cell r="CH163">
            <v>4150.3</v>
          </cell>
          <cell r="CI163">
            <v>275.45800000000003</v>
          </cell>
          <cell r="CJ163">
            <v>1068.4000000000001</v>
          </cell>
          <cell r="CK163">
            <v>601.37899999999991</v>
          </cell>
          <cell r="CL163">
            <v>7642.5269999999991</v>
          </cell>
          <cell r="CM163">
            <v>6574.1269999999986</v>
          </cell>
        </row>
        <row r="164">
          <cell r="CB164">
            <v>5.4966857487194938</v>
          </cell>
          <cell r="CE164" t="str">
            <v>Q3F08</v>
          </cell>
          <cell r="CF164">
            <v>1044.55</v>
          </cell>
          <cell r="CG164">
            <v>672.44</v>
          </cell>
          <cell r="CH164">
            <v>4604.3</v>
          </cell>
          <cell r="CI164">
            <v>304.05800000000005</v>
          </cell>
          <cell r="CJ164">
            <v>1134.9000000000001</v>
          </cell>
          <cell r="CK164">
            <v>610.87899999999991</v>
          </cell>
          <cell r="CL164">
            <v>8371.1270000000004</v>
          </cell>
          <cell r="CM164">
            <v>7236.2270000000008</v>
          </cell>
        </row>
        <row r="165">
          <cell r="N165">
            <v>155000</v>
          </cell>
          <cell r="O165">
            <v>120000</v>
          </cell>
          <cell r="S165">
            <v>33000</v>
          </cell>
          <cell r="T165">
            <v>11000</v>
          </cell>
          <cell r="BQ165">
            <v>6500</v>
          </cell>
          <cell r="CA165">
            <v>172500</v>
          </cell>
          <cell r="CB165">
            <v>-0.49810881582775679</v>
          </cell>
          <cell r="CC165">
            <v>0</v>
          </cell>
          <cell r="CE165" t="str">
            <v>F2008</v>
          </cell>
          <cell r="CF165">
            <v>1044.55</v>
          </cell>
          <cell r="CG165">
            <v>862.44</v>
          </cell>
          <cell r="CH165">
            <v>4962.3</v>
          </cell>
          <cell r="CI165">
            <v>309.05800000000005</v>
          </cell>
          <cell r="CJ165">
            <v>1317.5</v>
          </cell>
          <cell r="CK165">
            <v>610.87899999999991</v>
          </cell>
          <cell r="CL165">
            <v>9106.726999999999</v>
          </cell>
          <cell r="CM165">
            <v>7789.226999999999</v>
          </cell>
        </row>
        <row r="166">
          <cell r="CE166" t="str">
            <v>Q1F09</v>
          </cell>
          <cell r="CF166">
            <v>1112.55</v>
          </cell>
          <cell r="CG166">
            <v>948.94</v>
          </cell>
          <cell r="CH166">
            <v>5405.8</v>
          </cell>
          <cell r="CI166">
            <v>299.65800000000007</v>
          </cell>
          <cell r="CJ166">
            <v>1368.7</v>
          </cell>
          <cell r="CK166">
            <v>665.87899999999991</v>
          </cell>
          <cell r="CL166">
            <v>9801.5270000000019</v>
          </cell>
          <cell r="CM166">
            <v>8432.8270000000011</v>
          </cell>
        </row>
        <row r="167">
          <cell r="A167">
            <v>39326</v>
          </cell>
          <cell r="B167">
            <v>32</v>
          </cell>
          <cell r="C167" t="str">
            <v>Ghaziabad</v>
          </cell>
          <cell r="D167">
            <v>17000</v>
          </cell>
          <cell r="L167">
            <v>66</v>
          </cell>
          <cell r="M167" t="str">
            <v>Belgaum, Karnataka</v>
          </cell>
          <cell r="N167">
            <v>53000</v>
          </cell>
          <cell r="O167">
            <v>46000</v>
          </cell>
          <cell r="Q167">
            <v>90</v>
          </cell>
          <cell r="R167" t="str">
            <v>Mumbai, HILife Mall</v>
          </cell>
          <cell r="S167">
            <v>11050</v>
          </cell>
          <cell r="T167" t="str">
            <v>SA</v>
          </cell>
          <cell r="W167" t="str">
            <v>Ghaziabad - Shipra converted</v>
          </cell>
          <cell r="AD167">
            <v>9</v>
          </cell>
          <cell r="AE167" t="str">
            <v>Mumbai, Bhayandar</v>
          </cell>
          <cell r="AF167">
            <v>1600</v>
          </cell>
          <cell r="AT167">
            <v>6</v>
          </cell>
          <cell r="AU167" t="str">
            <v>Ghaziabad, AEZ</v>
          </cell>
          <cell r="AV167">
            <v>55000</v>
          </cell>
          <cell r="AY167">
            <v>4</v>
          </cell>
          <cell r="AZ167" t="str">
            <v>Kanpur</v>
          </cell>
          <cell r="BA167">
            <v>1300</v>
          </cell>
          <cell r="BC167">
            <v>19</v>
          </cell>
          <cell r="BD167" t="str">
            <v>Raipur, City Mall</v>
          </cell>
          <cell r="BE167">
            <v>3947</v>
          </cell>
          <cell r="BK167">
            <v>6</v>
          </cell>
          <cell r="BL167" t="str">
            <v xml:space="preserve">Mumbai, Raghuleela, </v>
          </cell>
          <cell r="BM167">
            <v>7000</v>
          </cell>
          <cell r="BO167">
            <v>8</v>
          </cell>
          <cell r="BP167" t="str">
            <v>Delhi, V3S Mall</v>
          </cell>
          <cell r="BQ167">
            <v>9000</v>
          </cell>
          <cell r="BS167">
            <v>14</v>
          </cell>
          <cell r="BT167" t="str">
            <v>Delhi, Vikas Marg</v>
          </cell>
          <cell r="BU167">
            <v>13000</v>
          </cell>
          <cell r="BW167">
            <v>3</v>
          </cell>
          <cell r="BX167" t="str">
            <v>Hyd</v>
          </cell>
          <cell r="BY167">
            <v>125000</v>
          </cell>
          <cell r="CE167">
            <v>39722</v>
          </cell>
          <cell r="CF167">
            <v>1154.8499999999999</v>
          </cell>
          <cell r="CG167">
            <v>948.94</v>
          </cell>
          <cell r="CH167">
            <v>5442.8</v>
          </cell>
          <cell r="CI167">
            <v>299.65800000000007</v>
          </cell>
          <cell r="CJ167">
            <v>1440.6000000000001</v>
          </cell>
          <cell r="CK167">
            <v>690.87899999999991</v>
          </cell>
          <cell r="CL167">
            <v>9977.726999999999</v>
          </cell>
          <cell r="CM167">
            <v>8537.1269999999986</v>
          </cell>
        </row>
        <row r="168">
          <cell r="C168" t="str">
            <v>Fashion Station converted</v>
          </cell>
          <cell r="L168">
            <v>67</v>
          </cell>
          <cell r="M168" t="str">
            <v>Vijaywada, AP</v>
          </cell>
          <cell r="N168">
            <v>57000</v>
          </cell>
          <cell r="O168">
            <v>41500</v>
          </cell>
          <cell r="Q168">
            <v>91</v>
          </cell>
          <cell r="R168" t="str">
            <v>Belgaum, Karnataka</v>
          </cell>
          <cell r="S168">
            <v>7000</v>
          </cell>
          <cell r="AD168">
            <v>10</v>
          </cell>
          <cell r="AE168" t="str">
            <v>Kolkatta</v>
          </cell>
          <cell r="AF168">
            <v>3850</v>
          </cell>
          <cell r="AY168">
            <v>5</v>
          </cell>
          <cell r="AZ168" t="str">
            <v>Mumbai, Thakur</v>
          </cell>
          <cell r="BA168">
            <v>1200</v>
          </cell>
          <cell r="BC168">
            <v>20</v>
          </cell>
          <cell r="BD168" t="str">
            <v>Mumbai, Thakur</v>
          </cell>
          <cell r="BE168">
            <v>4250</v>
          </cell>
          <cell r="BS168">
            <v>15</v>
          </cell>
          <cell r="BT168" t="str">
            <v>Kolkatta, E Mall</v>
          </cell>
          <cell r="BU168">
            <v>10000</v>
          </cell>
          <cell r="BW168">
            <v>4</v>
          </cell>
          <cell r="BX168" t="str">
            <v>Bangalore</v>
          </cell>
          <cell r="BY168">
            <v>180000</v>
          </cell>
          <cell r="CE168">
            <v>39753</v>
          </cell>
          <cell r="CF168">
            <v>1154.8499999999999</v>
          </cell>
          <cell r="CG168">
            <v>948.94</v>
          </cell>
          <cell r="CH168">
            <v>5442.8</v>
          </cell>
          <cell r="CI168">
            <v>299.65800000000007</v>
          </cell>
          <cell r="CJ168">
            <v>1470.6000000000001</v>
          </cell>
          <cell r="CK168">
            <v>690.87899999999991</v>
          </cell>
          <cell r="CL168">
            <v>10007.726999999999</v>
          </cell>
          <cell r="CM168">
            <v>8537.1269999999986</v>
          </cell>
        </row>
        <row r="169">
          <cell r="Q169">
            <v>92</v>
          </cell>
          <cell r="R169" t="str">
            <v>Vijaywada, AP</v>
          </cell>
          <cell r="S169">
            <v>8500</v>
          </cell>
          <cell r="AY169">
            <v>6</v>
          </cell>
          <cell r="AZ169" t="str">
            <v>Ahmedabad</v>
          </cell>
          <cell r="BA169">
            <v>700</v>
          </cell>
          <cell r="BC169">
            <v>21</v>
          </cell>
          <cell r="BD169" t="str">
            <v>Mumbai, Raghuleela</v>
          </cell>
          <cell r="BE169">
            <v>3150</v>
          </cell>
          <cell r="CK169">
            <v>-0.13000000000010914</v>
          </cell>
          <cell r="CL169">
            <v>2686</v>
          </cell>
          <cell r="CM169">
            <v>2685.7020000000002</v>
          </cell>
          <cell r="CN169">
            <v>30</v>
          </cell>
          <cell r="CO169">
            <v>30</v>
          </cell>
          <cell r="CP169" t="str">
            <v>F2006</v>
          </cell>
          <cell r="CQ169">
            <v>30000</v>
          </cell>
        </row>
        <row r="170">
          <cell r="CB170">
            <v>1.1262228566848225</v>
          </cell>
          <cell r="CK170">
            <v>5000</v>
          </cell>
          <cell r="CL170">
            <v>5715</v>
          </cell>
          <cell r="CM170">
            <v>5715.13</v>
          </cell>
          <cell r="CN170">
            <v>-0.13000000000010914</v>
          </cell>
          <cell r="CO170">
            <v>-30.130000000000109</v>
          </cell>
          <cell r="CP170" t="str">
            <v>F2007</v>
          </cell>
          <cell r="CQ170">
            <v>11200</v>
          </cell>
        </row>
        <row r="171">
          <cell r="D171">
            <v>17000</v>
          </cell>
          <cell r="N171">
            <v>110000</v>
          </cell>
          <cell r="O171">
            <v>87500</v>
          </cell>
          <cell r="S171">
            <v>26550</v>
          </cell>
          <cell r="T171">
            <v>11050</v>
          </cell>
          <cell r="X171">
            <v>0</v>
          </cell>
          <cell r="AF171">
            <v>5450</v>
          </cell>
          <cell r="AV171">
            <v>55000</v>
          </cell>
          <cell r="BA171">
            <v>3200</v>
          </cell>
          <cell r="BE171">
            <v>11347</v>
          </cell>
          <cell r="BM171">
            <v>7000</v>
          </cell>
          <cell r="BQ171">
            <v>9000</v>
          </cell>
          <cell r="BU171">
            <v>23000</v>
          </cell>
          <cell r="BY171">
            <v>305000</v>
          </cell>
          <cell r="CA171">
            <v>557047</v>
          </cell>
          <cell r="CB171">
            <v>2.2292579710144929</v>
          </cell>
          <cell r="CC171">
            <v>74997</v>
          </cell>
          <cell r="CK171">
            <v>7200</v>
          </cell>
          <cell r="CL171">
            <v>6788</v>
          </cell>
          <cell r="CM171">
            <v>6788.3769999999995</v>
          </cell>
          <cell r="CN171">
            <v>-0.37699999999949796</v>
          </cell>
          <cell r="CO171">
            <v>-0.24699999999938882</v>
          </cell>
          <cell r="CP171" t="str">
            <v>Q1F08</v>
          </cell>
          <cell r="CQ171">
            <v>3500</v>
          </cell>
        </row>
        <row r="172">
          <cell r="CK172">
            <v>30000</v>
          </cell>
          <cell r="CL172">
            <v>7643</v>
          </cell>
          <cell r="CM172">
            <v>7642.5269999999991</v>
          </cell>
          <cell r="CN172">
            <v>0.47300000000086584</v>
          </cell>
          <cell r="CP172" t="str">
            <v>Q2F08</v>
          </cell>
          <cell r="CQ172">
            <v>44700</v>
          </cell>
        </row>
        <row r="173">
          <cell r="A173">
            <v>39356</v>
          </cell>
          <cell r="B173">
            <v>33</v>
          </cell>
          <cell r="C173" t="str">
            <v>Ambi, Gurgaon</v>
          </cell>
          <cell r="D173">
            <v>27000</v>
          </cell>
          <cell r="G173">
            <v>5</v>
          </cell>
          <cell r="H173" t="str">
            <v>Pune, Univ</v>
          </cell>
          <cell r="I173">
            <v>85000</v>
          </cell>
          <cell r="L173">
            <v>68</v>
          </cell>
          <cell r="M173" t="str">
            <v>Jadavpur, Kolkatta</v>
          </cell>
          <cell r="N173">
            <v>48000</v>
          </cell>
          <cell r="O173">
            <v>47000</v>
          </cell>
          <cell r="Q173">
            <v>93</v>
          </cell>
          <cell r="R173" t="str">
            <v>Jadavpur, Kolkatta</v>
          </cell>
          <cell r="S173">
            <v>5000</v>
          </cell>
          <cell r="AY173">
            <v>7</v>
          </cell>
          <cell r="AZ173" t="str">
            <v>Bangalore, Cosmos</v>
          </cell>
          <cell r="BA173">
            <v>800</v>
          </cell>
          <cell r="CK173">
            <v>42200</v>
          </cell>
          <cell r="CL173">
            <v>8371</v>
          </cell>
          <cell r="CM173">
            <v>8371.1270000000004</v>
          </cell>
          <cell r="CN173">
            <v>-0.12700000000040745</v>
          </cell>
          <cell r="CP173" t="str">
            <v>Q3F08</v>
          </cell>
        </row>
        <row r="174">
          <cell r="B174">
            <v>34</v>
          </cell>
          <cell r="C174" t="str">
            <v>Saket, Delhi</v>
          </cell>
          <cell r="D174">
            <v>24000</v>
          </cell>
          <cell r="L174">
            <v>69</v>
          </cell>
          <cell r="M174" t="str">
            <v>Ambi, Gurgaon</v>
          </cell>
          <cell r="N174">
            <v>60000</v>
          </cell>
          <cell r="O174">
            <v>65000</v>
          </cell>
          <cell r="Q174">
            <v>94</v>
          </cell>
          <cell r="R174" t="str">
            <v>Ambi, Gurgaon</v>
          </cell>
          <cell r="S174">
            <v>20000</v>
          </cell>
          <cell r="AY174">
            <v>8</v>
          </cell>
          <cell r="AZ174" t="str">
            <v>Delhi, Saket</v>
          </cell>
          <cell r="BA174">
            <v>850</v>
          </cell>
          <cell r="CL174">
            <v>9107</v>
          </cell>
          <cell r="CM174">
            <v>9106.726999999999</v>
          </cell>
          <cell r="CN174">
            <v>0.27300000000104774</v>
          </cell>
          <cell r="CP174" t="str">
            <v>F2008</v>
          </cell>
        </row>
        <row r="175">
          <cell r="B175">
            <v>35</v>
          </cell>
          <cell r="C175" t="str">
            <v>Bhubaneshwar</v>
          </cell>
          <cell r="D175">
            <v>56000</v>
          </cell>
          <cell r="L175">
            <v>70</v>
          </cell>
          <cell r="M175" t="str">
            <v>Raghuleela, Vashi</v>
          </cell>
          <cell r="N175">
            <v>28000</v>
          </cell>
          <cell r="O175">
            <v>31000</v>
          </cell>
          <cell r="Q175">
            <v>95</v>
          </cell>
          <cell r="R175" t="str">
            <v>Raghuleela, Vashi</v>
          </cell>
          <cell r="S175">
            <v>24000</v>
          </cell>
          <cell r="T175" t="str">
            <v>SA</v>
          </cell>
          <cell r="CL175">
            <v>9251</v>
          </cell>
          <cell r="CM175">
            <v>9801.5270000000019</v>
          </cell>
          <cell r="CN175">
            <v>-550.52700000000186</v>
          </cell>
          <cell r="CP175">
            <v>39630</v>
          </cell>
        </row>
        <row r="176">
          <cell r="L176">
            <v>71</v>
          </cell>
          <cell r="M176" t="str">
            <v>LB Nagar, Hyd</v>
          </cell>
          <cell r="N176">
            <v>31000</v>
          </cell>
          <cell r="O176">
            <v>33500</v>
          </cell>
          <cell r="Q176">
            <v>96</v>
          </cell>
          <cell r="R176" t="str">
            <v>LB Nagar, Hyd</v>
          </cell>
          <cell r="S176">
            <v>6500</v>
          </cell>
          <cell r="CL176">
            <v>9474</v>
          </cell>
          <cell r="CM176">
            <v>9977.726999999999</v>
          </cell>
          <cell r="CN176">
            <v>-503.72699999999895</v>
          </cell>
          <cell r="CP176">
            <v>39661</v>
          </cell>
        </row>
        <row r="177">
          <cell r="L177">
            <v>72</v>
          </cell>
          <cell r="M177" t="str">
            <v>M Square, Aurangabad</v>
          </cell>
          <cell r="N177">
            <v>84000</v>
          </cell>
          <cell r="O177">
            <v>35000</v>
          </cell>
          <cell r="Q177">
            <v>97</v>
          </cell>
          <cell r="R177" t="str">
            <v>M Square, Aurangabad</v>
          </cell>
          <cell r="S177">
            <v>9000</v>
          </cell>
        </row>
        <row r="178">
          <cell r="L178">
            <v>73</v>
          </cell>
          <cell r="M178" t="str">
            <v>Shyamal, Ahmedabad</v>
          </cell>
          <cell r="N178">
            <v>36000</v>
          </cell>
          <cell r="O178">
            <v>49000</v>
          </cell>
          <cell r="Q178">
            <v>98</v>
          </cell>
          <cell r="R178" t="str">
            <v>Pune Central</v>
          </cell>
          <cell r="S178">
            <v>15000</v>
          </cell>
        </row>
        <row r="179">
          <cell r="L179">
            <v>74</v>
          </cell>
          <cell r="M179" t="str">
            <v>Whitefield, Bangalore</v>
          </cell>
          <cell r="N179">
            <v>61000</v>
          </cell>
          <cell r="O179">
            <v>47900</v>
          </cell>
          <cell r="Q179">
            <v>99</v>
          </cell>
          <cell r="R179" t="str">
            <v>Shyamal, Ahmedabad</v>
          </cell>
          <cell r="S179">
            <v>11000</v>
          </cell>
        </row>
        <row r="180">
          <cell r="Q180">
            <v>100</v>
          </cell>
          <cell r="R180" t="str">
            <v>Whitefield, Bangalore</v>
          </cell>
          <cell r="S180">
            <v>12100</v>
          </cell>
        </row>
        <row r="181">
          <cell r="CB181">
            <v>0.54752557322601558</v>
          </cell>
        </row>
        <row r="182">
          <cell r="D182">
            <v>107000</v>
          </cell>
          <cell r="I182">
            <v>85000</v>
          </cell>
          <cell r="N182">
            <v>348000</v>
          </cell>
          <cell r="O182">
            <v>308400</v>
          </cell>
          <cell r="S182">
            <v>102600</v>
          </cell>
          <cell r="T182">
            <v>24000</v>
          </cell>
          <cell r="X182">
            <v>0</v>
          </cell>
          <cell r="AV182">
            <v>0</v>
          </cell>
          <cell r="BA182">
            <v>1650</v>
          </cell>
          <cell r="BE182">
            <v>0</v>
          </cell>
          <cell r="BM182">
            <v>0</v>
          </cell>
          <cell r="BQ182">
            <v>0</v>
          </cell>
          <cell r="BU182">
            <v>0</v>
          </cell>
          <cell r="BY182">
            <v>0</v>
          </cell>
          <cell r="CA182">
            <v>565650</v>
          </cell>
          <cell r="CB182">
            <v>1.5443939200821433E-2</v>
          </cell>
          <cell r="CC182">
            <v>1650</v>
          </cell>
        </row>
        <row r="184">
          <cell r="A184">
            <v>39387</v>
          </cell>
          <cell r="Q184">
            <v>101</v>
          </cell>
          <cell r="R184" t="str">
            <v>City Centre, Vashi, Mumbai</v>
          </cell>
          <cell r="S184">
            <v>12000</v>
          </cell>
          <cell r="T184" t="str">
            <v>SA</v>
          </cell>
          <cell r="BK184">
            <v>7</v>
          </cell>
          <cell r="BL184" t="str">
            <v>Dahisar, Mumbai</v>
          </cell>
          <cell r="BM184">
            <v>11000</v>
          </cell>
        </row>
        <row r="185">
          <cell r="Q185">
            <v>102</v>
          </cell>
          <cell r="R185" t="str">
            <v>Ostwal Empire, Tarapur</v>
          </cell>
          <cell r="S185">
            <v>13000</v>
          </cell>
          <cell r="T185" t="str">
            <v>SA</v>
          </cell>
        </row>
        <row r="186">
          <cell r="Q186">
            <v>103</v>
          </cell>
          <cell r="R186" t="str">
            <v>Baroda Central, Baroda</v>
          </cell>
          <cell r="S186">
            <v>6500</v>
          </cell>
        </row>
        <row r="188">
          <cell r="S188">
            <v>31500</v>
          </cell>
          <cell r="T188">
            <v>25000</v>
          </cell>
          <cell r="X188">
            <v>0</v>
          </cell>
          <cell r="AB188">
            <v>0</v>
          </cell>
          <cell r="BM188">
            <v>11000</v>
          </cell>
          <cell r="CA188">
            <v>36000</v>
          </cell>
          <cell r="CB188">
            <v>-0.93635640413683374</v>
          </cell>
        </row>
        <row r="190">
          <cell r="A190">
            <v>39417</v>
          </cell>
          <cell r="L190">
            <v>75</v>
          </cell>
          <cell r="M190" t="str">
            <v>Ahmednagar</v>
          </cell>
          <cell r="N190">
            <v>36000</v>
          </cell>
          <cell r="Q190">
            <v>104</v>
          </cell>
          <cell r="R190" t="str">
            <v>Ahmednagar</v>
          </cell>
          <cell r="S190">
            <v>9000</v>
          </cell>
          <cell r="BS190">
            <v>16</v>
          </cell>
          <cell r="BT190" t="str">
            <v>Raghuleela, Mumbai</v>
          </cell>
          <cell r="BU190">
            <v>11500</v>
          </cell>
          <cell r="BW190">
            <v>5</v>
          </cell>
          <cell r="BX190" t="str">
            <v>Yerawada, Pune</v>
          </cell>
          <cell r="BY190">
            <v>150000</v>
          </cell>
        </row>
        <row r="191">
          <cell r="L191">
            <v>76</v>
          </cell>
          <cell r="M191" t="str">
            <v>Melange Mall, Meerut</v>
          </cell>
          <cell r="N191">
            <v>32000</v>
          </cell>
          <cell r="Q191">
            <v>105</v>
          </cell>
          <cell r="R191" t="str">
            <v>Melange Mall, Meerut</v>
          </cell>
          <cell r="S191">
            <v>4000</v>
          </cell>
          <cell r="BS191">
            <v>17</v>
          </cell>
          <cell r="BT191" t="str">
            <v>Gopalan, bangalore</v>
          </cell>
          <cell r="BU191">
            <v>16500</v>
          </cell>
        </row>
        <row r="192">
          <cell r="Q192">
            <v>106</v>
          </cell>
          <cell r="R192" t="str">
            <v>Saket, New Delhi</v>
          </cell>
          <cell r="S192">
            <v>6500</v>
          </cell>
          <cell r="T192" t="str">
            <v>SA</v>
          </cell>
        </row>
        <row r="193">
          <cell r="CB193">
            <v>-0.14520366157512732</v>
          </cell>
        </row>
        <row r="194">
          <cell r="N194">
            <v>68000</v>
          </cell>
          <cell r="S194">
            <v>19500</v>
          </cell>
          <cell r="T194">
            <v>6500</v>
          </cell>
          <cell r="X194">
            <v>0</v>
          </cell>
          <cell r="AB194">
            <v>0</v>
          </cell>
          <cell r="BM194">
            <v>0</v>
          </cell>
          <cell r="BU194">
            <v>28000</v>
          </cell>
          <cell r="BY194">
            <v>150000</v>
          </cell>
          <cell r="CA194">
            <v>252500</v>
          </cell>
          <cell r="CB194">
            <v>6.0138888888888893</v>
          </cell>
        </row>
        <row r="196">
          <cell r="A196">
            <v>39448</v>
          </cell>
          <cell r="B196">
            <v>36</v>
          </cell>
          <cell r="C196" t="str">
            <v>South City Calcutta</v>
          </cell>
          <cell r="D196">
            <v>75000</v>
          </cell>
          <cell r="L196">
            <v>77</v>
          </cell>
          <cell r="M196" t="str">
            <v>Cosmos Mall, Siliguri</v>
          </cell>
          <cell r="N196">
            <v>48000</v>
          </cell>
          <cell r="Q196">
            <v>107</v>
          </cell>
          <cell r="R196" t="str">
            <v>Evershine Mall, Malad</v>
          </cell>
          <cell r="S196">
            <v>17500</v>
          </cell>
          <cell r="T196" t="str">
            <v>SA</v>
          </cell>
          <cell r="BD196" t="str">
            <v>Cosmos, Siliguri</v>
          </cell>
          <cell r="BE196">
            <v>5500</v>
          </cell>
          <cell r="BO196">
            <v>9</v>
          </cell>
          <cell r="BP196" t="str">
            <v>Evershine, Malad</v>
          </cell>
          <cell r="BQ196">
            <v>7000</v>
          </cell>
          <cell r="BS196">
            <v>18</v>
          </cell>
          <cell r="BT196" t="str">
            <v>Evershine, Malad</v>
          </cell>
          <cell r="BU196">
            <v>6000</v>
          </cell>
        </row>
        <row r="197">
          <cell r="B197">
            <v>37</v>
          </cell>
          <cell r="C197" t="str">
            <v>Cosmos Mall, Siliguri</v>
          </cell>
          <cell r="D197">
            <v>22000</v>
          </cell>
          <cell r="L197">
            <v>78</v>
          </cell>
          <cell r="M197" t="str">
            <v>Bardhaman, WB</v>
          </cell>
          <cell r="N197">
            <v>62000</v>
          </cell>
          <cell r="Q197">
            <v>108</v>
          </cell>
          <cell r="R197" t="str">
            <v>Cosmos Mall, Siliguri</v>
          </cell>
          <cell r="S197">
            <v>6500</v>
          </cell>
          <cell r="BD197" t="str">
            <v>Focus, Calicut</v>
          </cell>
          <cell r="BE197">
            <v>4000</v>
          </cell>
        </row>
        <row r="198">
          <cell r="L198">
            <v>79</v>
          </cell>
          <cell r="M198" t="str">
            <v>Lee Road, Kolkatta</v>
          </cell>
          <cell r="N198">
            <v>40000</v>
          </cell>
          <cell r="Q198">
            <v>109</v>
          </cell>
          <cell r="R198" t="str">
            <v>Bardhaman, WB</v>
          </cell>
          <cell r="S198">
            <v>10500</v>
          </cell>
        </row>
        <row r="199">
          <cell r="Q199">
            <v>110</v>
          </cell>
          <cell r="R199" t="str">
            <v>Lee Road, Kolkatta</v>
          </cell>
          <cell r="S199">
            <v>8500</v>
          </cell>
        </row>
        <row r="200">
          <cell r="Q200">
            <v>111</v>
          </cell>
          <cell r="R200" t="str">
            <v>Rajatha, Bangalore, BF Cut in</v>
          </cell>
          <cell r="S200">
            <v>5000</v>
          </cell>
        </row>
        <row r="201">
          <cell r="CB201">
            <v>2.0210526315789474</v>
          </cell>
        </row>
        <row r="202">
          <cell r="D202">
            <v>97000</v>
          </cell>
          <cell r="N202">
            <v>150000</v>
          </cell>
          <cell r="S202">
            <v>48000</v>
          </cell>
          <cell r="T202">
            <v>17500</v>
          </cell>
          <cell r="X202">
            <v>0</v>
          </cell>
          <cell r="AB202">
            <v>0</v>
          </cell>
          <cell r="BE202">
            <v>9500</v>
          </cell>
          <cell r="BM202">
            <v>0</v>
          </cell>
          <cell r="BQ202">
            <v>7000</v>
          </cell>
          <cell r="BU202">
            <v>6000</v>
          </cell>
          <cell r="BY202">
            <v>0</v>
          </cell>
          <cell r="CA202">
            <v>287000</v>
          </cell>
          <cell r="CB202">
            <v>0.13663366336633653</v>
          </cell>
        </row>
        <row r="204">
          <cell r="A204">
            <v>39480</v>
          </cell>
          <cell r="L204">
            <v>80</v>
          </cell>
          <cell r="M204" t="str">
            <v>Galleria, Dhanbad'</v>
          </cell>
          <cell r="N204">
            <v>72000</v>
          </cell>
          <cell r="Q204">
            <v>112</v>
          </cell>
          <cell r="R204" t="str">
            <v>Atria, Hyd (BF Cut in)</v>
          </cell>
          <cell r="S204">
            <v>4500</v>
          </cell>
          <cell r="Z204">
            <v>1</v>
          </cell>
          <cell r="AA204" t="str">
            <v>M Square, Aurangabad</v>
          </cell>
          <cell r="AB204">
            <v>35000</v>
          </cell>
          <cell r="BK204">
            <v>8</v>
          </cell>
          <cell r="BL204" t="str">
            <v>FSM Khargar</v>
          </cell>
          <cell r="BM204">
            <v>5500</v>
          </cell>
          <cell r="BS204">
            <v>19</v>
          </cell>
          <cell r="BT204" t="str">
            <v>Siliguri, Cosmos</v>
          </cell>
          <cell r="BU204">
            <v>8000</v>
          </cell>
        </row>
        <row r="205">
          <cell r="Q205">
            <v>113</v>
          </cell>
          <cell r="R205" t="str">
            <v>FSM, Khargar</v>
          </cell>
          <cell r="S205">
            <v>7600</v>
          </cell>
          <cell r="T205" t="str">
            <v>SA</v>
          </cell>
          <cell r="BK205">
            <v>9</v>
          </cell>
          <cell r="BL205" t="str">
            <v>Cosmos, Siliguri</v>
          </cell>
          <cell r="BM205">
            <v>10500</v>
          </cell>
        </row>
        <row r="206">
          <cell r="Q206">
            <v>114</v>
          </cell>
          <cell r="R206" t="str">
            <v>Galleria, Dhanbad'</v>
          </cell>
          <cell r="S206">
            <v>6000</v>
          </cell>
        </row>
        <row r="207">
          <cell r="Q207">
            <v>115</v>
          </cell>
          <cell r="R207" t="str">
            <v>Pune (Cut-in BF)</v>
          </cell>
          <cell r="S207">
            <v>4500</v>
          </cell>
        </row>
        <row r="208">
          <cell r="CB208">
            <v>-0.447029497299543</v>
          </cell>
        </row>
        <row r="209">
          <cell r="D209">
            <v>0</v>
          </cell>
          <cell r="N209">
            <v>72000</v>
          </cell>
          <cell r="S209">
            <v>22600</v>
          </cell>
          <cell r="T209">
            <v>7600</v>
          </cell>
          <cell r="X209">
            <v>0</v>
          </cell>
          <cell r="AB209">
            <v>35000</v>
          </cell>
          <cell r="BE209">
            <v>0</v>
          </cell>
          <cell r="BM209">
            <v>10500</v>
          </cell>
          <cell r="BQ209">
            <v>0</v>
          </cell>
          <cell r="BU209">
            <v>8000</v>
          </cell>
          <cell r="BY209">
            <v>0</v>
          </cell>
          <cell r="CA209">
            <v>133100</v>
          </cell>
          <cell r="CB209">
            <v>-0.53623693379790938</v>
          </cell>
        </row>
        <row r="211">
          <cell r="A211">
            <v>39508</v>
          </cell>
          <cell r="B211">
            <v>38</v>
          </cell>
          <cell r="C211" t="str">
            <v>Guwahati, Assam</v>
          </cell>
          <cell r="D211">
            <v>38000</v>
          </cell>
          <cell r="L211">
            <v>81</v>
          </cell>
          <cell r="M211" t="str">
            <v>Kothrud, Pune</v>
          </cell>
          <cell r="N211">
            <v>91000</v>
          </cell>
          <cell r="Q211">
            <v>116</v>
          </cell>
          <cell r="R211" t="str">
            <v>Guwahati Assam</v>
          </cell>
          <cell r="S211">
            <v>3500</v>
          </cell>
          <cell r="T211" t="str">
            <v>SA</v>
          </cell>
        </row>
        <row r="212">
          <cell r="B212">
            <v>39</v>
          </cell>
          <cell r="C212" t="str">
            <v>Oshiwara, Mumbai</v>
          </cell>
          <cell r="D212">
            <v>18000</v>
          </cell>
          <cell r="L212">
            <v>82</v>
          </cell>
          <cell r="M212" t="str">
            <v>JC Tower, Ranchi</v>
          </cell>
          <cell r="N212">
            <v>77000</v>
          </cell>
          <cell r="Q212">
            <v>117</v>
          </cell>
          <cell r="R212" t="str">
            <v>Kothrud, Pune</v>
          </cell>
          <cell r="S212">
            <v>7500</v>
          </cell>
        </row>
        <row r="213">
          <cell r="B213">
            <v>40</v>
          </cell>
          <cell r="C213" t="str">
            <v>Ashok Mtero, BH, Hyd</v>
          </cell>
          <cell r="D213">
            <v>17000</v>
          </cell>
          <cell r="L213">
            <v>83</v>
          </cell>
          <cell r="M213" t="str">
            <v>Maxus Mall, Bhy, Mumbai</v>
          </cell>
          <cell r="N213">
            <v>64000</v>
          </cell>
          <cell r="Q213">
            <v>118</v>
          </cell>
          <cell r="R213" t="str">
            <v>JC Tower, Ranchi</v>
          </cell>
          <cell r="S213">
            <v>5000</v>
          </cell>
        </row>
        <row r="214">
          <cell r="Q214">
            <v>119</v>
          </cell>
          <cell r="R214" t="str">
            <v>Maxus Mall, Bhy, Mumbai</v>
          </cell>
          <cell r="S214">
            <v>4000</v>
          </cell>
        </row>
        <row r="216">
          <cell r="D216">
            <v>73000</v>
          </cell>
          <cell r="N216">
            <v>232000</v>
          </cell>
          <cell r="S216">
            <v>20000</v>
          </cell>
          <cell r="T216">
            <v>3500</v>
          </cell>
          <cell r="X216">
            <v>0</v>
          </cell>
          <cell r="AB216">
            <v>0</v>
          </cell>
          <cell r="BE216">
            <v>0</v>
          </cell>
          <cell r="BM216">
            <v>0</v>
          </cell>
          <cell r="BQ216">
            <v>0</v>
          </cell>
          <cell r="BU216">
            <v>0</v>
          </cell>
          <cell r="BY216">
            <v>0</v>
          </cell>
          <cell r="CA216">
            <v>308500</v>
          </cell>
          <cell r="CB216">
            <v>1.3178061607813674</v>
          </cell>
        </row>
        <row r="218">
          <cell r="A218">
            <v>39539</v>
          </cell>
          <cell r="G218">
            <v>6</v>
          </cell>
          <cell r="H218" t="str">
            <v>Gurgaon, Sec25</v>
          </cell>
          <cell r="I218">
            <v>125000</v>
          </cell>
          <cell r="L218">
            <v>84</v>
          </cell>
          <cell r="M218" t="str">
            <v>Kalyan, Maharashtra</v>
          </cell>
          <cell r="N218">
            <v>63500</v>
          </cell>
          <cell r="Q218">
            <v>120</v>
          </cell>
          <cell r="R218" t="str">
            <v>Kalyan, Maharashtra</v>
          </cell>
          <cell r="S218">
            <v>9500</v>
          </cell>
          <cell r="BK218">
            <v>10</v>
          </cell>
          <cell r="BL218" t="str">
            <v>OSL, Cuttack, Orissa</v>
          </cell>
          <cell r="BM218">
            <v>6000</v>
          </cell>
          <cell r="BO218">
            <v>10</v>
          </cell>
          <cell r="BP218" t="str">
            <v>Iscon Mall, Surat</v>
          </cell>
          <cell r="BQ218">
            <v>10000</v>
          </cell>
          <cell r="BS218">
            <v>20</v>
          </cell>
          <cell r="BT218" t="str">
            <v>Premier Plaza, Pune</v>
          </cell>
          <cell r="BU218">
            <v>12500</v>
          </cell>
          <cell r="BW218">
            <v>6</v>
          </cell>
          <cell r="BX218" t="str">
            <v>Saharganj, Lucknow</v>
          </cell>
          <cell r="BY218">
            <v>75000</v>
          </cell>
        </row>
        <row r="219">
          <cell r="L219">
            <v>85</v>
          </cell>
          <cell r="M219" t="str">
            <v>Guwahati, Assam</v>
          </cell>
          <cell r="N219">
            <v>75000</v>
          </cell>
          <cell r="Q219">
            <v>121</v>
          </cell>
          <cell r="R219" t="str">
            <v>Central Guragon</v>
          </cell>
          <cell r="S219">
            <v>5500</v>
          </cell>
          <cell r="BS219">
            <v>21</v>
          </cell>
          <cell r="BT219" t="str">
            <v>Iscon Mall, Surat</v>
          </cell>
          <cell r="BU219">
            <v>12000</v>
          </cell>
        </row>
        <row r="220">
          <cell r="L220">
            <v>86</v>
          </cell>
          <cell r="M220" t="str">
            <v>Trivandrum, Kerela</v>
          </cell>
          <cell r="N220">
            <v>58000</v>
          </cell>
          <cell r="Q220">
            <v>122</v>
          </cell>
          <cell r="R220" t="str">
            <v>Guwahati, Assam</v>
          </cell>
          <cell r="S220">
            <v>8000</v>
          </cell>
          <cell r="BS220">
            <v>22</v>
          </cell>
          <cell r="BT220" t="str">
            <v>Sigma Mall, Bangalore</v>
          </cell>
          <cell r="BU220">
            <v>9500</v>
          </cell>
        </row>
        <row r="221">
          <cell r="Q221">
            <v>123</v>
          </cell>
          <cell r="R221" t="str">
            <v>Trivandrum, Kerela</v>
          </cell>
          <cell r="S221">
            <v>4650</v>
          </cell>
          <cell r="BS221">
            <v>23</v>
          </cell>
          <cell r="BT221" t="str">
            <v>Oberoi, Goregaon, Mumbai</v>
          </cell>
          <cell r="BU221">
            <v>15600</v>
          </cell>
        </row>
        <row r="223">
          <cell r="D223">
            <v>0</v>
          </cell>
          <cell r="I223">
            <v>125000</v>
          </cell>
          <cell r="N223">
            <v>196500</v>
          </cell>
          <cell r="S223">
            <v>27650</v>
          </cell>
          <cell r="T223">
            <v>0</v>
          </cell>
          <cell r="X223">
            <v>0</v>
          </cell>
          <cell r="AB223">
            <v>0</v>
          </cell>
          <cell r="BE223">
            <v>0</v>
          </cell>
          <cell r="BM223">
            <v>6000</v>
          </cell>
          <cell r="BQ223">
            <v>10000</v>
          </cell>
          <cell r="BU223">
            <v>49600</v>
          </cell>
          <cell r="BY223">
            <v>75000</v>
          </cell>
          <cell r="CA223">
            <v>462100</v>
          </cell>
          <cell r="CB223">
            <v>0.49789303079416536</v>
          </cell>
        </row>
        <row r="225">
          <cell r="A225">
            <v>39569</v>
          </cell>
          <cell r="G225">
            <v>7</v>
          </cell>
          <cell r="H225" t="str">
            <v>Oberoi mall, Mumbai</v>
          </cell>
          <cell r="I225">
            <v>65000</v>
          </cell>
          <cell r="L225">
            <v>87</v>
          </cell>
          <cell r="M225" t="str">
            <v>Seven Seas, vadodara</v>
          </cell>
          <cell r="N225">
            <v>48000</v>
          </cell>
          <cell r="Q225">
            <v>124</v>
          </cell>
          <cell r="R225" t="str">
            <v>OSL Tower, Cuttack</v>
          </cell>
          <cell r="S225">
            <v>5000</v>
          </cell>
          <cell r="T225" t="str">
            <v>SA</v>
          </cell>
          <cell r="BS225">
            <v>24</v>
          </cell>
          <cell r="BT225" t="str">
            <v>Rajajinagar, bangalore</v>
          </cell>
          <cell r="BU225">
            <v>30000</v>
          </cell>
        </row>
        <row r="226">
          <cell r="L226">
            <v>88</v>
          </cell>
          <cell r="M226" t="str">
            <v>Metropolitan, Kolkata</v>
          </cell>
          <cell r="N226">
            <v>40000</v>
          </cell>
          <cell r="Q226">
            <v>125</v>
          </cell>
          <cell r="R226" t="str">
            <v>Oberoi mall, Mumbai</v>
          </cell>
          <cell r="S226">
            <v>5500</v>
          </cell>
        </row>
        <row r="227">
          <cell r="Q227">
            <v>126</v>
          </cell>
          <cell r="R227" t="str">
            <v>Seven Seas, vadodara</v>
          </cell>
          <cell r="S227">
            <v>8500</v>
          </cell>
        </row>
        <row r="228">
          <cell r="Q228">
            <v>127</v>
          </cell>
          <cell r="R228" t="str">
            <v>Metropolitan, Kolkata</v>
          </cell>
          <cell r="S228">
            <v>7250</v>
          </cell>
        </row>
        <row r="230">
          <cell r="D230">
            <v>0</v>
          </cell>
          <cell r="I230">
            <v>65000</v>
          </cell>
          <cell r="N230">
            <v>88000</v>
          </cell>
          <cell r="S230">
            <v>26250</v>
          </cell>
          <cell r="T230">
            <v>5000</v>
          </cell>
          <cell r="X230">
            <v>0</v>
          </cell>
          <cell r="AB230">
            <v>0</v>
          </cell>
          <cell r="BE230">
            <v>0</v>
          </cell>
          <cell r="BM230">
            <v>0</v>
          </cell>
          <cell r="BQ230">
            <v>0</v>
          </cell>
          <cell r="BU230">
            <v>30000</v>
          </cell>
          <cell r="BY230">
            <v>0</v>
          </cell>
          <cell r="CA230">
            <v>188000</v>
          </cell>
          <cell r="CB230">
            <v>-0.59316165332179183</v>
          </cell>
        </row>
        <row r="232">
          <cell r="A232">
            <v>39600</v>
          </cell>
          <cell r="L232">
            <v>89</v>
          </cell>
          <cell r="M232" t="str">
            <v>Shahdra, Fun City, Delhi</v>
          </cell>
          <cell r="N232">
            <v>73500</v>
          </cell>
          <cell r="Q232">
            <v>128</v>
          </cell>
          <cell r="R232" t="str">
            <v>Shahdra, Fun City, Delhi</v>
          </cell>
          <cell r="S232">
            <v>6500</v>
          </cell>
          <cell r="BS232">
            <v>25</v>
          </cell>
          <cell r="BT232" t="str">
            <v>Mani Square, Kolkatta</v>
          </cell>
          <cell r="BU232">
            <v>12000</v>
          </cell>
        </row>
        <row r="236">
          <cell r="D236">
            <v>0</v>
          </cell>
          <cell r="I236">
            <v>0</v>
          </cell>
          <cell r="N236">
            <v>73500</v>
          </cell>
          <cell r="S236">
            <v>6500</v>
          </cell>
          <cell r="T236">
            <v>0</v>
          </cell>
          <cell r="X236">
            <v>0</v>
          </cell>
          <cell r="AB236">
            <v>0</v>
          </cell>
          <cell r="AF236">
            <v>0</v>
          </cell>
          <cell r="AJ236">
            <v>0</v>
          </cell>
          <cell r="AN236">
            <v>0</v>
          </cell>
          <cell r="AR236">
            <v>0</v>
          </cell>
          <cell r="AW236">
            <v>0</v>
          </cell>
          <cell r="BE236">
            <v>0</v>
          </cell>
          <cell r="BM236">
            <v>0</v>
          </cell>
          <cell r="BQ236">
            <v>0</v>
          </cell>
          <cell r="BU236">
            <v>12000</v>
          </cell>
          <cell r="BY236">
            <v>0</v>
          </cell>
          <cell r="CA236">
            <v>85500</v>
          </cell>
          <cell r="CB236">
            <v>-0.54521276595744683</v>
          </cell>
        </row>
        <row r="238">
          <cell r="A238">
            <v>39630</v>
          </cell>
          <cell r="B238">
            <v>41</v>
          </cell>
          <cell r="C238" t="str">
            <v>Nagpur</v>
          </cell>
          <cell r="D238">
            <v>36000</v>
          </cell>
          <cell r="L238">
            <v>90</v>
          </cell>
          <cell r="M238" t="str">
            <v>Din Dayal City, Gwalior</v>
          </cell>
          <cell r="N238">
            <v>36000</v>
          </cell>
          <cell r="Q238">
            <v>129</v>
          </cell>
          <cell r="R238" t="str">
            <v>Din Dayal City, Gwalior</v>
          </cell>
          <cell r="S238">
            <v>5500</v>
          </cell>
          <cell r="AT238">
            <v>7</v>
          </cell>
          <cell r="AU238" t="str">
            <v>Wilson Garden, bangalore</v>
          </cell>
          <cell r="AV238">
            <v>55000</v>
          </cell>
          <cell r="BS238">
            <v>26</v>
          </cell>
          <cell r="BT238" t="str">
            <v>Indiranagar</v>
          </cell>
          <cell r="BU238">
            <v>12200</v>
          </cell>
        </row>
        <row r="239">
          <cell r="Q239">
            <v>130</v>
          </cell>
          <cell r="R239" t="str">
            <v>Nagpur</v>
          </cell>
          <cell r="S239">
            <v>5300</v>
          </cell>
          <cell r="T239" t="str">
            <v>SA</v>
          </cell>
        </row>
        <row r="242">
          <cell r="D242">
            <v>36000</v>
          </cell>
          <cell r="I242">
            <v>0</v>
          </cell>
          <cell r="N242">
            <v>36000</v>
          </cell>
          <cell r="S242">
            <v>10800</v>
          </cell>
          <cell r="T242">
            <v>5300</v>
          </cell>
          <cell r="X242">
            <v>0</v>
          </cell>
          <cell r="AB242">
            <v>0</v>
          </cell>
          <cell r="AF242">
            <v>0</v>
          </cell>
          <cell r="AJ242">
            <v>0</v>
          </cell>
          <cell r="AN242">
            <v>0</v>
          </cell>
          <cell r="AR242">
            <v>0</v>
          </cell>
          <cell r="AV242">
            <v>55000</v>
          </cell>
          <cell r="BE242">
            <v>0</v>
          </cell>
          <cell r="BM242">
            <v>0</v>
          </cell>
          <cell r="BQ242">
            <v>0</v>
          </cell>
          <cell r="BU242">
            <v>12200</v>
          </cell>
          <cell r="BY242">
            <v>0</v>
          </cell>
          <cell r="CA242">
            <v>144500</v>
          </cell>
          <cell r="CB242">
            <v>0.69005847953216382</v>
          </cell>
        </row>
        <row r="244">
          <cell r="A244">
            <v>39661</v>
          </cell>
          <cell r="L244">
            <v>91</v>
          </cell>
          <cell r="M244" t="str">
            <v>City Square Mall, Jaipur</v>
          </cell>
          <cell r="N244">
            <v>42500</v>
          </cell>
          <cell r="Q244">
            <v>131</v>
          </cell>
          <cell r="R244" t="str">
            <v>City Square Mall, Jaipur</v>
          </cell>
          <cell r="S244">
            <v>9700</v>
          </cell>
        </row>
        <row r="245">
          <cell r="L245">
            <v>92</v>
          </cell>
          <cell r="M245" t="str">
            <v>Riverside Mall, Lucknow</v>
          </cell>
          <cell r="N245">
            <v>47000</v>
          </cell>
          <cell r="Q245">
            <v>132</v>
          </cell>
          <cell r="R245" t="str">
            <v>Riverside Mall, Lucknow</v>
          </cell>
          <cell r="S245">
            <v>11500</v>
          </cell>
        </row>
        <row r="246">
          <cell r="L246">
            <v>93</v>
          </cell>
          <cell r="M246" t="str">
            <v>Station Road, Bharuch</v>
          </cell>
          <cell r="N246">
            <v>40000</v>
          </cell>
          <cell r="Q246">
            <v>133</v>
          </cell>
          <cell r="R246" t="str">
            <v>Station Road, Bharuch</v>
          </cell>
          <cell r="S246">
            <v>9700</v>
          </cell>
        </row>
        <row r="247">
          <cell r="L247">
            <v>94</v>
          </cell>
          <cell r="M247" t="str">
            <v>Pondy Bazaar, T Nagar, Chennai</v>
          </cell>
          <cell r="N247">
            <v>53000</v>
          </cell>
          <cell r="Q247">
            <v>134</v>
          </cell>
          <cell r="R247" t="str">
            <v>Pondy Bazaar, T Nagar, Chennai</v>
          </cell>
          <cell r="S247">
            <v>11000</v>
          </cell>
        </row>
        <row r="248">
          <cell r="L248">
            <v>95</v>
          </cell>
          <cell r="M248" t="str">
            <v>Kharagpur</v>
          </cell>
          <cell r="N248">
            <v>40000</v>
          </cell>
          <cell r="Q248">
            <v>135</v>
          </cell>
          <cell r="R248" t="str">
            <v>Kharagpur</v>
          </cell>
          <cell r="S248">
            <v>9400</v>
          </cell>
        </row>
        <row r="249">
          <cell r="M249" t="str">
            <v>Ahmedabad, CityGold</v>
          </cell>
          <cell r="N249">
            <v>-30000</v>
          </cell>
          <cell r="R249" t="str">
            <v>Hyd, Nagole</v>
          </cell>
          <cell r="S249">
            <v>-4000</v>
          </cell>
          <cell r="T249" t="str">
            <v>SA</v>
          </cell>
        </row>
        <row r="250">
          <cell r="R250" t="str">
            <v>nallakunta, hyd</v>
          </cell>
          <cell r="S250">
            <v>-3500</v>
          </cell>
          <cell r="T250" t="str">
            <v>SA</v>
          </cell>
        </row>
        <row r="251">
          <cell r="R251" t="str">
            <v>Ahmedabad, ghatlodia</v>
          </cell>
          <cell r="S251">
            <v>-7200</v>
          </cell>
          <cell r="T251" t="str">
            <v>SA</v>
          </cell>
        </row>
        <row r="252">
          <cell r="R252" t="str">
            <v>Ahmedabad, City Gold</v>
          </cell>
          <cell r="S252">
            <v>-5000</v>
          </cell>
        </row>
        <row r="255">
          <cell r="D255">
            <v>0</v>
          </cell>
          <cell r="I255">
            <v>0</v>
          </cell>
          <cell r="N255">
            <v>192500</v>
          </cell>
          <cell r="S255">
            <v>31600</v>
          </cell>
          <cell r="T255">
            <v>-14700</v>
          </cell>
          <cell r="X255">
            <v>0</v>
          </cell>
          <cell r="AB255">
            <v>0</v>
          </cell>
          <cell r="AF255">
            <v>0</v>
          </cell>
          <cell r="AJ255">
            <v>0</v>
          </cell>
          <cell r="AN255">
            <v>0</v>
          </cell>
          <cell r="AR255">
            <v>0</v>
          </cell>
          <cell r="AV255">
            <v>0</v>
          </cell>
          <cell r="BE255">
            <v>0</v>
          </cell>
          <cell r="BM255">
            <v>0</v>
          </cell>
          <cell r="BQ255">
            <v>0</v>
          </cell>
          <cell r="BU255">
            <v>0</v>
          </cell>
          <cell r="BY255">
            <v>0</v>
          </cell>
          <cell r="CA255">
            <v>177800</v>
          </cell>
          <cell r="CB255">
            <v>0.23044982698961936</v>
          </cell>
        </row>
        <row r="257">
          <cell r="A257">
            <v>39692</v>
          </cell>
          <cell r="B257">
            <v>42</v>
          </cell>
          <cell r="C257" t="str">
            <v>Jubilee Hills, Hyderabad</v>
          </cell>
          <cell r="D257">
            <v>32000</v>
          </cell>
          <cell r="G257">
            <v>8</v>
          </cell>
          <cell r="H257" t="str">
            <v>Raghuleela Mall, Vashi, Navi Mumbai</v>
          </cell>
          <cell r="I257">
            <v>86500</v>
          </cell>
          <cell r="L257">
            <v>96</v>
          </cell>
          <cell r="M257" t="str">
            <v>Vasant Kunj, New Delhi</v>
          </cell>
          <cell r="N257">
            <v>29000</v>
          </cell>
          <cell r="Q257">
            <v>136</v>
          </cell>
          <cell r="R257" t="str">
            <v>Vasant Kunj, New Delh</v>
          </cell>
          <cell r="S257">
            <v>8700</v>
          </cell>
          <cell r="Z257">
            <v>2</v>
          </cell>
          <cell r="AA257" t="str">
            <v>Raghuleela Mall, Vashi, Navi Mumbai (within Central)</v>
          </cell>
          <cell r="AB257">
            <v>26000</v>
          </cell>
          <cell r="BS257">
            <v>28</v>
          </cell>
          <cell r="BT257" t="str">
            <v>Raghuleela Mall, Vashi, Navi Mumbai (within Central)</v>
          </cell>
          <cell r="BU257">
            <v>7500</v>
          </cell>
        </row>
        <row r="258">
          <cell r="L258">
            <v>97</v>
          </cell>
          <cell r="M258" t="str">
            <v>Mysore</v>
          </cell>
          <cell r="N258">
            <v>82000</v>
          </cell>
          <cell r="Q258">
            <v>137</v>
          </cell>
          <cell r="R258" t="str">
            <v>Jubilee Hills, Hyderabad (within Pantaloons)</v>
          </cell>
          <cell r="S258">
            <v>5800</v>
          </cell>
          <cell r="BS258">
            <v>29</v>
          </cell>
          <cell r="BT258" t="str">
            <v>Jubilee Hills, Hyderabad</v>
          </cell>
          <cell r="BU258">
            <v>5500</v>
          </cell>
        </row>
        <row r="259">
          <cell r="L259">
            <v>98</v>
          </cell>
          <cell r="M259" t="str">
            <v>Kalyani Nagar, Pune</v>
          </cell>
          <cell r="N259">
            <v>50000</v>
          </cell>
          <cell r="Q259">
            <v>138</v>
          </cell>
          <cell r="R259" t="str">
            <v>Mysore</v>
          </cell>
          <cell r="S259">
            <v>14300</v>
          </cell>
        </row>
        <row r="260">
          <cell r="L260">
            <v>99</v>
          </cell>
          <cell r="M260" t="str">
            <v>OSL Tower, Cuttack</v>
          </cell>
          <cell r="N260">
            <v>32000</v>
          </cell>
          <cell r="Q260">
            <v>139</v>
          </cell>
          <cell r="R260" t="str">
            <v>OSL Tower, Cuttack</v>
          </cell>
          <cell r="S260">
            <v>6000</v>
          </cell>
        </row>
        <row r="261">
          <cell r="L261">
            <v>100</v>
          </cell>
          <cell r="M261" t="str">
            <v>Rajouri Garden, New Delhi</v>
          </cell>
          <cell r="N261">
            <v>22000</v>
          </cell>
          <cell r="Q261">
            <v>140</v>
          </cell>
          <cell r="R261" t="str">
            <v>Kalyani Nagar, Pune</v>
          </cell>
          <cell r="S261">
            <v>11400</v>
          </cell>
        </row>
        <row r="262">
          <cell r="Q262">
            <v>141</v>
          </cell>
          <cell r="R262" t="str">
            <v>Rajouri Garden, New Delhi</v>
          </cell>
          <cell r="S262">
            <v>5800</v>
          </cell>
        </row>
        <row r="267">
          <cell r="D267">
            <v>32000</v>
          </cell>
          <cell r="I267">
            <v>86500</v>
          </cell>
          <cell r="N267">
            <v>215000</v>
          </cell>
          <cell r="S267">
            <v>52000</v>
          </cell>
          <cell r="T267">
            <v>0</v>
          </cell>
          <cell r="X267">
            <v>0</v>
          </cell>
          <cell r="AB267">
            <v>26000</v>
          </cell>
          <cell r="AF267">
            <v>0</v>
          </cell>
          <cell r="AJ267">
            <v>0</v>
          </cell>
          <cell r="AN267">
            <v>0</v>
          </cell>
          <cell r="AR267">
            <v>0</v>
          </cell>
          <cell r="AV267">
            <v>0</v>
          </cell>
          <cell r="BE267">
            <v>0</v>
          </cell>
          <cell r="BM267">
            <v>0</v>
          </cell>
          <cell r="BQ267">
            <v>0</v>
          </cell>
          <cell r="BU267">
            <v>13000</v>
          </cell>
          <cell r="BY267">
            <v>0</v>
          </cell>
          <cell r="CA267">
            <v>372500</v>
          </cell>
          <cell r="CB267">
            <v>1.0950506186726661</v>
          </cell>
        </row>
        <row r="269">
          <cell r="A269">
            <v>39722</v>
          </cell>
          <cell r="B269">
            <v>43</v>
          </cell>
          <cell r="C269" t="str">
            <v>Satellite Road, Ahmedabad</v>
          </cell>
          <cell r="D269">
            <v>23000</v>
          </cell>
          <cell r="L269">
            <v>101</v>
          </cell>
          <cell r="M269" t="str">
            <v>The Souk Mall, Ludhiana</v>
          </cell>
          <cell r="N269">
            <v>37000</v>
          </cell>
          <cell r="Q269">
            <v>142</v>
          </cell>
          <cell r="R269" t="str">
            <v>The Souk Mall, Ludhiana</v>
          </cell>
          <cell r="S269">
            <v>6000</v>
          </cell>
          <cell r="V269">
            <v>3</v>
          </cell>
          <cell r="W269" t="str">
            <v>Satellite Road, Ahmedabad</v>
          </cell>
          <cell r="X269">
            <v>25000</v>
          </cell>
          <cell r="Z269">
            <v>7</v>
          </cell>
          <cell r="AA269" t="str">
            <v>Orchid City Centre, Mumbai</v>
          </cell>
          <cell r="AB269">
            <v>21000</v>
          </cell>
          <cell r="BS269">
            <v>30</v>
          </cell>
          <cell r="BT269" t="str">
            <v>Rohini, New Delhi</v>
          </cell>
          <cell r="BU269">
            <v>13200</v>
          </cell>
        </row>
        <row r="270">
          <cell r="B270">
            <v>44</v>
          </cell>
          <cell r="C270" t="str">
            <v>DT Center, Shalimar Baugh, New Delhi</v>
          </cell>
          <cell r="D270">
            <v>19300</v>
          </cell>
          <cell r="Z270">
            <v>8</v>
          </cell>
          <cell r="AA270" t="str">
            <v>Surat</v>
          </cell>
          <cell r="AB270">
            <v>20000</v>
          </cell>
          <cell r="BS270">
            <v>31</v>
          </cell>
          <cell r="BT270" t="str">
            <v>Gulmohar Park, Ahemdabad</v>
          </cell>
          <cell r="BU270">
            <v>11300</v>
          </cell>
        </row>
        <row r="271">
          <cell r="BS271">
            <v>32</v>
          </cell>
          <cell r="BT271" t="str">
            <v>Khaurtabad, Hyderabad</v>
          </cell>
          <cell r="BU271">
            <v>6400</v>
          </cell>
        </row>
        <row r="272">
          <cell r="BS272">
            <v>33</v>
          </cell>
          <cell r="BT272" t="str">
            <v>Pusa Road, New Delhi</v>
          </cell>
          <cell r="BU272">
            <v>15500</v>
          </cell>
        </row>
        <row r="273">
          <cell r="BS273">
            <v>34</v>
          </cell>
          <cell r="BT273" t="str">
            <v>Haiko Mall, Powai, Mumbai</v>
          </cell>
          <cell r="BU273">
            <v>15000</v>
          </cell>
        </row>
        <row r="279">
          <cell r="D279">
            <v>42300</v>
          </cell>
          <cell r="I279">
            <v>0</v>
          </cell>
          <cell r="N279">
            <v>37000</v>
          </cell>
          <cell r="S279">
            <v>6000</v>
          </cell>
          <cell r="T279">
            <v>0</v>
          </cell>
          <cell r="X279">
            <v>25000</v>
          </cell>
          <cell r="AB279">
            <v>41000</v>
          </cell>
          <cell r="AF279">
            <v>0</v>
          </cell>
          <cell r="AJ279">
            <v>0</v>
          </cell>
          <cell r="AN279">
            <v>0</v>
          </cell>
          <cell r="AR279">
            <v>0</v>
          </cell>
          <cell r="AV279">
            <v>0</v>
          </cell>
          <cell r="BE279">
            <v>0</v>
          </cell>
          <cell r="BM279">
            <v>0</v>
          </cell>
          <cell r="BQ279">
            <v>0</v>
          </cell>
          <cell r="BU279">
            <v>30900</v>
          </cell>
          <cell r="BY279">
            <v>0</v>
          </cell>
          <cell r="CA279">
            <v>176200</v>
          </cell>
          <cell r="CB279">
            <v>-0.52697986577181211</v>
          </cell>
        </row>
        <row r="281">
          <cell r="A281">
            <v>39753</v>
          </cell>
          <cell r="BS281">
            <v>35</v>
          </cell>
          <cell r="BT281" t="str">
            <v>Chennai</v>
          </cell>
          <cell r="BU281">
            <v>30000</v>
          </cell>
        </row>
        <row r="291">
          <cell r="D291">
            <v>0</v>
          </cell>
          <cell r="I291">
            <v>0</v>
          </cell>
          <cell r="N291">
            <v>0</v>
          </cell>
          <cell r="S291">
            <v>0</v>
          </cell>
          <cell r="T291">
            <v>0</v>
          </cell>
          <cell r="X291">
            <v>0</v>
          </cell>
          <cell r="AB291">
            <v>0</v>
          </cell>
          <cell r="AF291">
            <v>0</v>
          </cell>
          <cell r="AJ291">
            <v>0</v>
          </cell>
          <cell r="AN291">
            <v>0</v>
          </cell>
          <cell r="AR291">
            <v>0</v>
          </cell>
          <cell r="AV291">
            <v>0</v>
          </cell>
          <cell r="BE291">
            <v>0</v>
          </cell>
          <cell r="BM291">
            <v>0</v>
          </cell>
          <cell r="BQ291">
            <v>0</v>
          </cell>
          <cell r="BU291">
            <v>30000</v>
          </cell>
          <cell r="BY291">
            <v>0</v>
          </cell>
          <cell r="CA291">
            <v>30000</v>
          </cell>
          <cell r="CB291">
            <v>-0.82973893303064705</v>
          </cell>
        </row>
      </sheetData>
      <sheetData sheetId="1" refreshError="1">
        <row r="1">
          <cell r="E1" t="str">
            <v>Same Store</v>
          </cell>
          <cell r="G1" t="str">
            <v>Sales</v>
          </cell>
          <cell r="J1" t="str">
            <v>Same Store</v>
          </cell>
          <cell r="L1" t="str">
            <v>Growth MoM</v>
          </cell>
          <cell r="O1" t="str">
            <v>Growth YoY</v>
          </cell>
          <cell r="S1" t="str">
            <v>Monthly Stores</v>
          </cell>
          <cell r="X1" t="str">
            <v>Our Calc. MoM</v>
          </cell>
          <cell r="Z1" t="str">
            <v>Our Calc. YoY</v>
          </cell>
          <cell r="AD1">
            <v>2007</v>
          </cell>
          <cell r="AE1">
            <v>2006</v>
          </cell>
        </row>
        <row r="2">
          <cell r="B2" t="str">
            <v>Value Retailing</v>
          </cell>
          <cell r="C2" t="str">
            <v>Life Style Retailing</v>
          </cell>
          <cell r="E2" t="str">
            <v>Value Retailing</v>
          </cell>
          <cell r="F2" t="str">
            <v>Life Style Retailing</v>
          </cell>
          <cell r="G2" t="str">
            <v>Value</v>
          </cell>
          <cell r="H2" t="str">
            <v>Lifestyle</v>
          </cell>
          <cell r="I2" t="str">
            <v>Home</v>
          </cell>
          <cell r="J2" t="str">
            <v>Value Retailing</v>
          </cell>
          <cell r="K2" t="str">
            <v>Life Style Retailing</v>
          </cell>
          <cell r="L2" t="str">
            <v>Value</v>
          </cell>
          <cell r="M2" t="str">
            <v>Lifestyle</v>
          </cell>
          <cell r="N2" t="str">
            <v>Home</v>
          </cell>
          <cell r="O2" t="str">
            <v>Value</v>
          </cell>
          <cell r="P2" t="str">
            <v>Lifestyle</v>
          </cell>
          <cell r="Q2" t="str">
            <v>Home</v>
          </cell>
          <cell r="S2" t="str">
            <v>Value Retailing</v>
          </cell>
          <cell r="T2" t="str">
            <v>Life Style Retailing</v>
          </cell>
          <cell r="X2" t="str">
            <v>Value Retailing</v>
          </cell>
          <cell r="Y2" t="str">
            <v>Life Style Retailing</v>
          </cell>
          <cell r="Z2" t="str">
            <v>Value Retailing</v>
          </cell>
          <cell r="AA2" t="str">
            <v>Life Style Retailing</v>
          </cell>
          <cell r="AC2" t="str">
            <v>Oct</v>
          </cell>
          <cell r="AD2">
            <v>1523.5</v>
          </cell>
          <cell r="AE2">
            <v>2024.3</v>
          </cell>
        </row>
        <row r="3">
          <cell r="A3">
            <v>37773</v>
          </cell>
          <cell r="B3">
            <v>20.12</v>
          </cell>
          <cell r="C3">
            <v>12.05</v>
          </cell>
          <cell r="E3">
            <v>20.12</v>
          </cell>
          <cell r="F3">
            <v>12.05</v>
          </cell>
          <cell r="G3">
            <v>201.2</v>
          </cell>
          <cell r="H3">
            <v>120.5</v>
          </cell>
          <cell r="J3">
            <v>201.2</v>
          </cell>
          <cell r="K3">
            <v>120.5</v>
          </cell>
          <cell r="S3" t="e">
            <v>#REF!</v>
          </cell>
          <cell r="T3" t="e">
            <v>#REF!</v>
          </cell>
          <cell r="V3" t="e">
            <v>#REF!</v>
          </cell>
          <cell r="W3" t="e">
            <v>#REF!</v>
          </cell>
          <cell r="AC3" t="str">
            <v>Nov</v>
          </cell>
          <cell r="AD3">
            <v>2120.4</v>
          </cell>
          <cell r="AE3">
            <v>1519.4</v>
          </cell>
        </row>
        <row r="4">
          <cell r="AD4">
            <v>3643.9</v>
          </cell>
          <cell r="AE4">
            <v>3543.7</v>
          </cell>
        </row>
        <row r="5">
          <cell r="A5">
            <v>37803</v>
          </cell>
          <cell r="B5">
            <v>20.5</v>
          </cell>
          <cell r="C5">
            <v>16.760000000000002</v>
          </cell>
          <cell r="E5">
            <v>20.25</v>
          </cell>
          <cell r="F5">
            <v>16.760000000000002</v>
          </cell>
          <cell r="G5">
            <v>205</v>
          </cell>
          <cell r="H5">
            <v>167.6</v>
          </cell>
          <cell r="J5">
            <v>202.5</v>
          </cell>
          <cell r="K5">
            <v>167.60000000000002</v>
          </cell>
          <cell r="L5">
            <v>1.8886679920477212E-2</v>
          </cell>
          <cell r="M5">
            <v>0.39087136929460575</v>
          </cell>
          <cell r="S5" t="e">
            <v>#REF!</v>
          </cell>
          <cell r="T5" t="e">
            <v>#REF!</v>
          </cell>
          <cell r="V5" t="e">
            <v>#REF!</v>
          </cell>
          <cell r="W5" t="e">
            <v>#REF!</v>
          </cell>
          <cell r="X5" t="e">
            <v>#REF!</v>
          </cell>
          <cell r="Y5" t="e">
            <v>#REF!</v>
          </cell>
          <cell r="AC5" t="str">
            <v>SSG</v>
          </cell>
          <cell r="AD5">
            <v>2.8275531224426498E-2</v>
          </cell>
        </row>
        <row r="6">
          <cell r="A6">
            <v>37834</v>
          </cell>
          <cell r="B6">
            <v>23.01</v>
          </cell>
          <cell r="C6">
            <v>18.940000000000001</v>
          </cell>
          <cell r="E6">
            <v>22.48</v>
          </cell>
          <cell r="F6">
            <v>18.940000000000001</v>
          </cell>
          <cell r="G6">
            <v>230.1</v>
          </cell>
          <cell r="H6">
            <v>189.4</v>
          </cell>
          <cell r="J6">
            <v>224.8</v>
          </cell>
          <cell r="K6">
            <v>189.4</v>
          </cell>
          <cell r="L6">
            <v>0.12243902439024379</v>
          </cell>
          <cell r="M6">
            <v>0.13007159904534604</v>
          </cell>
          <cell r="S6" t="e">
            <v>#REF!</v>
          </cell>
          <cell r="T6" t="e">
            <v>#REF!</v>
          </cell>
          <cell r="V6" t="e">
            <v>#REF!</v>
          </cell>
          <cell r="W6" t="e">
            <v>#REF!</v>
          </cell>
          <cell r="X6" t="e">
            <v>#REF!</v>
          </cell>
          <cell r="Y6" t="e">
            <v>#REF!</v>
          </cell>
        </row>
        <row r="7">
          <cell r="A7">
            <v>37865</v>
          </cell>
          <cell r="B7">
            <v>21.64</v>
          </cell>
          <cell r="C7">
            <v>16.12</v>
          </cell>
          <cell r="E7">
            <v>21.28</v>
          </cell>
          <cell r="F7">
            <v>16.12</v>
          </cell>
          <cell r="G7">
            <v>216.4</v>
          </cell>
          <cell r="H7">
            <v>161.19999999999999</v>
          </cell>
          <cell r="J7">
            <v>212.8</v>
          </cell>
          <cell r="K7">
            <v>161.19999999999999</v>
          </cell>
          <cell r="L7">
            <v>-5.9539330725771333E-2</v>
          </cell>
          <cell r="M7">
            <v>-0.14889123548046468</v>
          </cell>
          <cell r="S7" t="e">
            <v>#REF!</v>
          </cell>
          <cell r="T7" t="e">
            <v>#REF!</v>
          </cell>
          <cell r="V7" t="e">
            <v>#REF!</v>
          </cell>
          <cell r="W7" t="e">
            <v>#REF!</v>
          </cell>
          <cell r="X7" t="e">
            <v>#REF!</v>
          </cell>
          <cell r="Y7" t="e">
            <v>#REF!</v>
          </cell>
          <cell r="AC7" t="str">
            <v>Oct</v>
          </cell>
          <cell r="AD7">
            <v>705.3</v>
          </cell>
          <cell r="AE7">
            <v>755.3</v>
          </cell>
        </row>
        <row r="8">
          <cell r="A8">
            <v>37895</v>
          </cell>
          <cell r="B8">
            <v>32.85</v>
          </cell>
          <cell r="C8">
            <v>19.190000000000001</v>
          </cell>
          <cell r="E8">
            <v>32.85</v>
          </cell>
          <cell r="F8">
            <v>19.190000000000001</v>
          </cell>
          <cell r="G8">
            <v>328.5</v>
          </cell>
          <cell r="H8">
            <v>191.9</v>
          </cell>
          <cell r="J8">
            <v>328.5</v>
          </cell>
          <cell r="K8">
            <v>191.9</v>
          </cell>
          <cell r="L8">
            <v>0.51802218114602594</v>
          </cell>
          <cell r="M8">
            <v>0.19044665012406958</v>
          </cell>
          <cell r="S8" t="e">
            <v>#REF!</v>
          </cell>
          <cell r="T8" t="e">
            <v>#REF!</v>
          </cell>
          <cell r="V8" t="e">
            <v>#REF!</v>
          </cell>
          <cell r="W8" t="e">
            <v>#REF!</v>
          </cell>
          <cell r="X8" t="e">
            <v>#REF!</v>
          </cell>
          <cell r="Y8" t="e">
            <v>#REF!</v>
          </cell>
          <cell r="AC8" t="str">
            <v>Nov</v>
          </cell>
          <cell r="AD8">
            <v>739.8</v>
          </cell>
          <cell r="AE8">
            <v>570.1</v>
          </cell>
          <cell r="AI8" t="str">
            <v>Q1F06</v>
          </cell>
          <cell r="AJ8">
            <v>2.5413999999999999</v>
          </cell>
          <cell r="AK8">
            <v>1.4193</v>
          </cell>
          <cell r="AL8">
            <v>0</v>
          </cell>
        </row>
        <row r="9">
          <cell r="A9">
            <v>37926</v>
          </cell>
          <cell r="B9">
            <v>24.37</v>
          </cell>
          <cell r="C9">
            <v>14.11</v>
          </cell>
          <cell r="E9">
            <v>24.37</v>
          </cell>
          <cell r="F9">
            <v>14.11</v>
          </cell>
          <cell r="G9">
            <v>243.7</v>
          </cell>
          <cell r="H9">
            <v>141.1</v>
          </cell>
          <cell r="J9">
            <v>243.7</v>
          </cell>
          <cell r="K9">
            <v>141.1</v>
          </cell>
          <cell r="L9">
            <v>-0.25814307458143082</v>
          </cell>
          <cell r="M9">
            <v>-0.26472120896300166</v>
          </cell>
          <cell r="S9" t="e">
            <v>#REF!</v>
          </cell>
          <cell r="T9" t="e">
            <v>#REF!</v>
          </cell>
          <cell r="V9" t="e">
            <v>#REF!</v>
          </cell>
          <cell r="W9" t="e">
            <v>#REF!</v>
          </cell>
          <cell r="X9" t="e">
            <v>#REF!</v>
          </cell>
          <cell r="Y9" t="e">
            <v>#REF!</v>
          </cell>
          <cell r="AD9">
            <v>1445.1</v>
          </cell>
          <cell r="AE9">
            <v>1325.4</v>
          </cell>
          <cell r="AI9" t="str">
            <v>Q2F06</v>
          </cell>
          <cell r="AJ9">
            <v>3.4203999999999999</v>
          </cell>
          <cell r="AK9">
            <v>1.6295999999999999</v>
          </cell>
          <cell r="AL9">
            <v>0</v>
          </cell>
        </row>
        <row r="10">
          <cell r="A10">
            <v>37956</v>
          </cell>
          <cell r="B10">
            <v>27.5</v>
          </cell>
          <cell r="C10">
            <v>17.72</v>
          </cell>
          <cell r="E10">
            <v>27.5</v>
          </cell>
          <cell r="F10">
            <v>17.72</v>
          </cell>
          <cell r="G10">
            <v>275</v>
          </cell>
          <cell r="H10">
            <v>177.2</v>
          </cell>
          <cell r="J10">
            <v>275</v>
          </cell>
          <cell r="K10">
            <v>177.2</v>
          </cell>
          <cell r="L10">
            <v>0.12843660237997545</v>
          </cell>
          <cell r="M10">
            <v>0.255846917080085</v>
          </cell>
          <cell r="S10" t="e">
            <v>#REF!</v>
          </cell>
          <cell r="T10" t="e">
            <v>#REF!</v>
          </cell>
          <cell r="V10" t="e">
            <v>#REF!</v>
          </cell>
          <cell r="W10" t="e">
            <v>#REF!</v>
          </cell>
          <cell r="X10" t="e">
            <v>#REF!</v>
          </cell>
          <cell r="Y10" t="e">
            <v>#REF!</v>
          </cell>
          <cell r="AC10" t="str">
            <v>SSG</v>
          </cell>
          <cell r="AD10">
            <v>9.0312358533272796E-2</v>
          </cell>
          <cell r="AI10" t="str">
            <v>Q3F06</v>
          </cell>
          <cell r="AJ10">
            <v>3.2566999999999999</v>
          </cell>
          <cell r="AK10">
            <v>1.7523</v>
          </cell>
          <cell r="AL10">
            <v>0</v>
          </cell>
        </row>
        <row r="11">
          <cell r="A11">
            <v>37987</v>
          </cell>
          <cell r="B11">
            <v>26.31</v>
          </cell>
          <cell r="C11">
            <v>20.09</v>
          </cell>
          <cell r="E11">
            <v>26.31</v>
          </cell>
          <cell r="F11">
            <v>20.09</v>
          </cell>
          <cell r="G11">
            <v>263.10000000000002</v>
          </cell>
          <cell r="H11">
            <v>200.9</v>
          </cell>
          <cell r="J11">
            <v>263.10000000000002</v>
          </cell>
          <cell r="K11">
            <v>200.9</v>
          </cell>
          <cell r="L11">
            <v>-4.3272727272727241E-2</v>
          </cell>
          <cell r="M11">
            <v>0.13374717832957117</v>
          </cell>
          <cell r="S11" t="e">
            <v>#REF!</v>
          </cell>
          <cell r="T11" t="e">
            <v>#REF!</v>
          </cell>
          <cell r="V11" t="e">
            <v>#REF!</v>
          </cell>
          <cell r="W11" t="e">
            <v>#REF!</v>
          </cell>
          <cell r="X11" t="e">
            <v>#REF!</v>
          </cell>
          <cell r="Y11" t="e">
            <v>#REF!</v>
          </cell>
          <cell r="AI11" t="str">
            <v>Q4F06</v>
          </cell>
          <cell r="AJ11">
            <v>4.0113000000000003</v>
          </cell>
          <cell r="AK11">
            <v>1.4992000000000001</v>
          </cell>
          <cell r="AL11">
            <v>0</v>
          </cell>
        </row>
        <row r="12">
          <cell r="A12">
            <v>38018</v>
          </cell>
          <cell r="B12">
            <v>25.35</v>
          </cell>
          <cell r="C12">
            <v>21.52</v>
          </cell>
          <cell r="E12">
            <v>23.47</v>
          </cell>
          <cell r="F12">
            <v>21.52</v>
          </cell>
          <cell r="G12">
            <v>253.5</v>
          </cell>
          <cell r="H12">
            <v>215.2</v>
          </cell>
          <cell r="J12">
            <v>234.7</v>
          </cell>
          <cell r="K12">
            <v>215.2</v>
          </cell>
          <cell r="L12">
            <v>-3.6488027366020637E-2</v>
          </cell>
          <cell r="M12">
            <v>7.1179691388750577E-2</v>
          </cell>
          <cell r="S12" t="e">
            <v>#REF!</v>
          </cell>
          <cell r="T12" t="e">
            <v>#REF!</v>
          </cell>
          <cell r="V12" t="e">
            <v>#REF!</v>
          </cell>
          <cell r="W12" t="e">
            <v>#REF!</v>
          </cell>
          <cell r="X12" t="e">
            <v>#REF!</v>
          </cell>
          <cell r="Y12" t="e">
            <v>#REF!</v>
          </cell>
        </row>
        <row r="13">
          <cell r="A13">
            <v>38047</v>
          </cell>
          <cell r="B13">
            <v>28.67</v>
          </cell>
          <cell r="C13">
            <v>15.56</v>
          </cell>
          <cell r="E13">
            <v>28.14</v>
          </cell>
          <cell r="F13">
            <v>15.56</v>
          </cell>
          <cell r="G13">
            <v>286.7</v>
          </cell>
          <cell r="H13">
            <v>155.6</v>
          </cell>
          <cell r="J13">
            <v>281.39999999999998</v>
          </cell>
          <cell r="K13">
            <v>155.6</v>
          </cell>
          <cell r="L13">
            <v>0.13096646942800794</v>
          </cell>
          <cell r="M13">
            <v>-0.27695167286245348</v>
          </cell>
          <cell r="S13" t="e">
            <v>#REF!</v>
          </cell>
          <cell r="T13" t="e">
            <v>#REF!</v>
          </cell>
          <cell r="V13" t="e">
            <v>#REF!</v>
          </cell>
          <cell r="W13" t="e">
            <v>#REF!</v>
          </cell>
          <cell r="X13" t="e">
            <v>#REF!</v>
          </cell>
          <cell r="Y13" t="e">
            <v>#REF!</v>
          </cell>
        </row>
        <row r="14">
          <cell r="A14">
            <v>38078</v>
          </cell>
          <cell r="B14">
            <v>37.49</v>
          </cell>
          <cell r="C14">
            <v>16.59</v>
          </cell>
          <cell r="E14">
            <v>37.49</v>
          </cell>
          <cell r="F14">
            <v>16.59</v>
          </cell>
          <cell r="G14">
            <v>374.9</v>
          </cell>
          <cell r="H14">
            <v>165.9</v>
          </cell>
          <cell r="J14">
            <v>374.9</v>
          </cell>
          <cell r="K14">
            <v>165.9</v>
          </cell>
          <cell r="L14">
            <v>0.30763864666899199</v>
          </cell>
          <cell r="M14">
            <v>6.61953727506428E-2</v>
          </cell>
          <cell r="S14" t="e">
            <v>#REF!</v>
          </cell>
          <cell r="T14" t="e">
            <v>#REF!</v>
          </cell>
          <cell r="V14" t="e">
            <v>#REF!</v>
          </cell>
          <cell r="W14" t="e">
            <v>#REF!</v>
          </cell>
          <cell r="X14" t="e">
            <v>#REF!</v>
          </cell>
          <cell r="Y14" t="e">
            <v>#REF!</v>
          </cell>
          <cell r="AB14" t="str">
            <v>Same Store Growth</v>
          </cell>
          <cell r="AI14" t="str">
            <v>Sales - Format-wise</v>
          </cell>
          <cell r="AT14" t="str">
            <v>Inter Segment Sales</v>
          </cell>
          <cell r="AU14" t="str">
            <v xml:space="preserve">Net Sales </v>
          </cell>
        </row>
        <row r="15">
          <cell r="A15">
            <v>38108</v>
          </cell>
          <cell r="B15">
            <v>40.67</v>
          </cell>
          <cell r="C15">
            <v>20.49</v>
          </cell>
          <cell r="E15">
            <v>40.67</v>
          </cell>
          <cell r="F15">
            <v>16.97</v>
          </cell>
          <cell r="G15">
            <v>406.7</v>
          </cell>
          <cell r="H15">
            <v>204.9</v>
          </cell>
          <cell r="J15">
            <v>406.7</v>
          </cell>
          <cell r="K15">
            <v>169.7</v>
          </cell>
          <cell r="L15">
            <v>8.4822619365163998E-2</v>
          </cell>
          <cell r="M15">
            <v>0.2350813743218807</v>
          </cell>
          <cell r="S15" t="e">
            <v>#REF!</v>
          </cell>
          <cell r="T15" t="e">
            <v>#REF!</v>
          </cell>
          <cell r="V15" t="e">
            <v>#REF!</v>
          </cell>
          <cell r="W15" t="e">
            <v>#REF!</v>
          </cell>
          <cell r="X15" t="e">
            <v>#REF!</v>
          </cell>
          <cell r="Y15" t="e">
            <v>#REF!</v>
          </cell>
          <cell r="AD15" t="str">
            <v>Value</v>
          </cell>
          <cell r="AE15" t="str">
            <v>Lifestyle</v>
          </cell>
          <cell r="AF15" t="str">
            <v>Home</v>
          </cell>
          <cell r="AJ15" t="str">
            <v>Value</v>
          </cell>
          <cell r="AK15" t="str">
            <v>Lifestyle</v>
          </cell>
          <cell r="AL15" t="str">
            <v>Home</v>
          </cell>
          <cell r="AM15" t="str">
            <v>Value Growth</v>
          </cell>
          <cell r="AN15" t="str">
            <v>Lifestyle Growth</v>
          </cell>
          <cell r="AO15" t="str">
            <v>Home</v>
          </cell>
          <cell r="AP15" t="str">
            <v>Total</v>
          </cell>
          <cell r="AQ15" t="str">
            <v>Value %</v>
          </cell>
          <cell r="AR15" t="str">
            <v>Lifestyle</v>
          </cell>
          <cell r="AS15" t="str">
            <v>Home</v>
          </cell>
          <cell r="AU15" t="str">
            <v>Net Sales standalone</v>
          </cell>
        </row>
        <row r="16">
          <cell r="A16">
            <v>38139</v>
          </cell>
          <cell r="B16">
            <v>37.770000000000003</v>
          </cell>
          <cell r="C16">
            <v>21.75</v>
          </cell>
          <cell r="E16">
            <v>36.590000000000003</v>
          </cell>
          <cell r="F16">
            <v>21.75</v>
          </cell>
          <cell r="G16">
            <v>377.7</v>
          </cell>
          <cell r="H16">
            <v>217.5</v>
          </cell>
          <cell r="J16">
            <v>254</v>
          </cell>
          <cell r="K16">
            <v>133.80000000000001</v>
          </cell>
          <cell r="L16">
            <v>-7.1305630686009369E-2</v>
          </cell>
          <cell r="M16">
            <v>6.1493411420205035E-2</v>
          </cell>
          <cell r="O16">
            <v>0.87723658051689868</v>
          </cell>
          <cell r="P16">
            <v>0.80497925311203322</v>
          </cell>
          <cell r="S16" t="e">
            <v>#REF!</v>
          </cell>
          <cell r="T16" t="e">
            <v>#REF!</v>
          </cell>
          <cell r="V16" t="e">
            <v>#REF!</v>
          </cell>
          <cell r="W16" t="e">
            <v>#REF!</v>
          </cell>
          <cell r="X16" t="e">
            <v>#REF!</v>
          </cell>
          <cell r="Y16" t="e">
            <v>#REF!</v>
          </cell>
          <cell r="Z16" t="e">
            <v>#REF!</v>
          </cell>
          <cell r="AA16" t="e">
            <v>#REF!</v>
          </cell>
          <cell r="AC16">
            <v>38139</v>
          </cell>
          <cell r="AD16">
            <v>0.2624254473161034</v>
          </cell>
          <cell r="AE16">
            <v>0.11037344398340254</v>
          </cell>
          <cell r="AI16" t="str">
            <v>F2004</v>
          </cell>
          <cell r="AJ16">
            <v>3.4612999999999996</v>
          </cell>
          <cell r="AK16">
            <v>2.1884000000000006</v>
          </cell>
          <cell r="AL16">
            <v>0</v>
          </cell>
          <cell r="AP16">
            <v>5.6497000000000002</v>
          </cell>
          <cell r="AQ16">
            <v>61.265199922119749</v>
          </cell>
          <cell r="AR16">
            <v>38.734800077880251</v>
          </cell>
          <cell r="AS16">
            <v>0</v>
          </cell>
          <cell r="AV16">
            <v>100</v>
          </cell>
          <cell r="AW16">
            <v>0.61265199922119751</v>
          </cell>
        </row>
        <row r="17">
          <cell r="A17" t="str">
            <v>F2004</v>
          </cell>
          <cell r="G17">
            <v>3461.2999999999997</v>
          </cell>
          <cell r="H17">
            <v>2188.4000000000005</v>
          </cell>
          <cell r="AC17">
            <v>38169</v>
          </cell>
          <cell r="AD17">
            <v>0.92641975308641977</v>
          </cell>
          <cell r="AE17">
            <v>0.48806682577565619</v>
          </cell>
          <cell r="AI17" t="str">
            <v>F2005</v>
          </cell>
          <cell r="AJ17">
            <v>6.6989000000000001</v>
          </cell>
          <cell r="AK17">
            <v>4.1741000000000001</v>
          </cell>
          <cell r="AL17">
            <v>0</v>
          </cell>
          <cell r="AM17">
            <v>0.93537110334267504</v>
          </cell>
          <cell r="AN17">
            <v>0.90737525132516872</v>
          </cell>
          <cell r="AP17">
            <v>10.873000000000001</v>
          </cell>
          <cell r="AQ17">
            <v>61.610411110089203</v>
          </cell>
          <cell r="AR17">
            <v>38.389588889910783</v>
          </cell>
          <cell r="AS17">
            <v>0</v>
          </cell>
          <cell r="AV17">
            <v>99.999999999999986</v>
          </cell>
          <cell r="AW17">
            <v>0.61610411110089214</v>
          </cell>
        </row>
        <row r="18">
          <cell r="A18">
            <v>38169</v>
          </cell>
          <cell r="B18">
            <v>39.200000000000003</v>
          </cell>
          <cell r="C18">
            <v>24.93</v>
          </cell>
          <cell r="E18">
            <v>25.27</v>
          </cell>
          <cell r="F18">
            <v>17.12</v>
          </cell>
          <cell r="G18">
            <v>392</v>
          </cell>
          <cell r="H18">
            <v>249.3</v>
          </cell>
          <cell r="J18">
            <v>390.1</v>
          </cell>
          <cell r="K18">
            <v>249.4</v>
          </cell>
          <cell r="L18">
            <v>3.7860736033889397E-2</v>
          </cell>
          <cell r="M18">
            <v>0.14620689655172425</v>
          </cell>
          <cell r="O18">
            <v>0.91219512195121943</v>
          </cell>
          <cell r="P18">
            <v>0.48747016706443924</v>
          </cell>
          <cell r="S18" t="e">
            <v>#REF!</v>
          </cell>
          <cell r="T18" t="e">
            <v>#REF!</v>
          </cell>
          <cell r="V18" t="e">
            <v>#REF!</v>
          </cell>
          <cell r="W18" t="e">
            <v>#REF!</v>
          </cell>
          <cell r="X18" t="e">
            <v>#REF!</v>
          </cell>
          <cell r="Y18" t="e">
            <v>#REF!</v>
          </cell>
          <cell r="Z18" t="e">
            <v>#REF!</v>
          </cell>
          <cell r="AA18" t="e">
            <v>#REF!</v>
          </cell>
          <cell r="AB18">
            <v>1</v>
          </cell>
          <cell r="AC18">
            <v>38200</v>
          </cell>
          <cell r="AD18">
            <v>0.74555160142348731</v>
          </cell>
          <cell r="AE18">
            <v>0.68690601900739168</v>
          </cell>
          <cell r="AI18" t="str">
            <v>F2006</v>
          </cell>
          <cell r="AJ18">
            <v>13.229800000000001</v>
          </cell>
          <cell r="AK18">
            <v>6.3003999999999998</v>
          </cell>
          <cell r="AL18">
            <v>0</v>
          </cell>
          <cell r="AM18">
            <v>0.97492125572855248</v>
          </cell>
          <cell r="AN18">
            <v>0.50940322464722931</v>
          </cell>
          <cell r="AP18">
            <v>19.530200000000001</v>
          </cell>
          <cell r="AQ18">
            <v>67.740217714104318</v>
          </cell>
          <cell r="AR18">
            <v>32.259782285895689</v>
          </cell>
          <cell r="AS18">
            <v>0</v>
          </cell>
          <cell r="AV18">
            <v>100</v>
          </cell>
          <cell r="AW18">
            <v>0.67740217714104323</v>
          </cell>
        </row>
        <row r="19">
          <cell r="A19">
            <v>38200</v>
          </cell>
          <cell r="B19">
            <v>39.24</v>
          </cell>
          <cell r="C19">
            <v>31.96</v>
          </cell>
          <cell r="E19">
            <v>25.22</v>
          </cell>
          <cell r="F19">
            <v>22.44</v>
          </cell>
          <cell r="G19">
            <v>392.4</v>
          </cell>
          <cell r="H19">
            <v>319.60000000000002</v>
          </cell>
          <cell r="J19">
            <v>392.4</v>
          </cell>
          <cell r="K19">
            <v>319.5</v>
          </cell>
          <cell r="L19">
            <v>1.0204081632652073E-3</v>
          </cell>
          <cell r="M19">
            <v>0.28198957079823517</v>
          </cell>
          <cell r="O19">
            <v>0.70534550195567136</v>
          </cell>
          <cell r="P19">
            <v>0.68743400211193251</v>
          </cell>
          <cell r="S19" t="e">
            <v>#REF!</v>
          </cell>
          <cell r="T19" t="e">
            <v>#REF!</v>
          </cell>
          <cell r="V19" t="e">
            <v>#REF!</v>
          </cell>
          <cell r="W19" t="e">
            <v>#REF!</v>
          </cell>
          <cell r="X19" t="e">
            <v>#REF!</v>
          </cell>
          <cell r="Y19" t="e">
            <v>#REF!</v>
          </cell>
          <cell r="Z19" t="e">
            <v>#REF!</v>
          </cell>
          <cell r="AA19" t="e">
            <v>#REF!</v>
          </cell>
          <cell r="AB19">
            <v>2</v>
          </cell>
          <cell r="AC19">
            <v>38231</v>
          </cell>
          <cell r="AD19">
            <v>0.42622180451127822</v>
          </cell>
          <cell r="AE19">
            <v>4.5285359801488845E-2</v>
          </cell>
          <cell r="AI19" t="str">
            <v>Q1F07</v>
          </cell>
          <cell r="AJ19">
            <v>4.2776000000000005</v>
          </cell>
          <cell r="AK19">
            <v>2.1096999999999997</v>
          </cell>
          <cell r="AL19">
            <v>0</v>
          </cell>
          <cell r="AM19">
            <v>0.68316675847957842</v>
          </cell>
          <cell r="AN19">
            <v>0.48643697597407143</v>
          </cell>
          <cell r="AP19">
            <v>6.3872999999999998</v>
          </cell>
          <cell r="AQ19">
            <v>66.970394376340565</v>
          </cell>
          <cell r="AR19">
            <v>33.02960562365945</v>
          </cell>
          <cell r="AS19">
            <v>0</v>
          </cell>
          <cell r="AV19">
            <v>100.00000000000001</v>
          </cell>
          <cell r="AW19">
            <v>0.66970394376340558</v>
          </cell>
        </row>
        <row r="20">
          <cell r="A20">
            <v>38231</v>
          </cell>
          <cell r="B20">
            <v>42.49</v>
          </cell>
          <cell r="C20">
            <v>22.7</v>
          </cell>
          <cell r="E20">
            <v>30.35</v>
          </cell>
          <cell r="F20">
            <v>16.850000000000001</v>
          </cell>
          <cell r="G20">
            <v>424.9</v>
          </cell>
          <cell r="H20">
            <v>227</v>
          </cell>
          <cell r="J20">
            <v>303.5</v>
          </cell>
          <cell r="K20">
            <v>168.5</v>
          </cell>
          <cell r="L20">
            <v>8.2823649337410821E-2</v>
          </cell>
          <cell r="M20">
            <v>-0.28973717146433042</v>
          </cell>
          <cell r="O20">
            <v>0.96349353049907571</v>
          </cell>
          <cell r="P20">
            <v>0.40818858560794058</v>
          </cell>
          <cell r="S20" t="e">
            <v>#REF!</v>
          </cell>
          <cell r="T20" t="e">
            <v>#REF!</v>
          </cell>
          <cell r="V20" t="e">
            <v>#REF!</v>
          </cell>
          <cell r="W20" t="e">
            <v>#REF!</v>
          </cell>
          <cell r="X20" t="e">
            <v>#REF!</v>
          </cell>
          <cell r="Y20" t="e">
            <v>#REF!</v>
          </cell>
          <cell r="Z20" t="e">
            <v>#REF!</v>
          </cell>
          <cell r="AA20" t="e">
            <v>#REF!</v>
          </cell>
          <cell r="AB20">
            <v>3</v>
          </cell>
          <cell r="AC20">
            <v>38261</v>
          </cell>
          <cell r="AD20">
            <v>0.2599695585996955</v>
          </cell>
          <cell r="AE20">
            <v>0.15685252735799882</v>
          </cell>
          <cell r="AI20" t="str">
            <v>Q2F07</v>
          </cell>
          <cell r="AJ20">
            <v>5.6056999999999997</v>
          </cell>
          <cell r="AK20">
            <v>2.1844000000000001</v>
          </cell>
          <cell r="AL20">
            <v>0.8145</v>
          </cell>
          <cell r="AM20">
            <v>0.63890188282072269</v>
          </cell>
          <cell r="AN20">
            <v>0.34045164457535604</v>
          </cell>
          <cell r="AP20">
            <v>8.6045999999999996</v>
          </cell>
          <cell r="AQ20">
            <v>65.147711689096539</v>
          </cell>
          <cell r="AR20">
            <v>25.386421216558585</v>
          </cell>
          <cell r="AS20">
            <v>9.4658670943448868</v>
          </cell>
          <cell r="AV20">
            <v>90.534132905655127</v>
          </cell>
          <cell r="AW20">
            <v>0.71959281652353624</v>
          </cell>
        </row>
        <row r="21">
          <cell r="A21">
            <v>38261</v>
          </cell>
          <cell r="B21">
            <v>53.28</v>
          </cell>
          <cell r="C21">
            <v>27.93</v>
          </cell>
          <cell r="E21">
            <v>41.39</v>
          </cell>
          <cell r="F21">
            <v>22.2</v>
          </cell>
          <cell r="G21">
            <v>532.79999999999995</v>
          </cell>
          <cell r="H21">
            <v>279.3</v>
          </cell>
          <cell r="J21">
            <v>413.9</v>
          </cell>
          <cell r="K21">
            <v>222</v>
          </cell>
          <cell r="L21">
            <v>0.25394210402447626</v>
          </cell>
          <cell r="M21">
            <v>0.23039647577092515</v>
          </cell>
          <cell r="O21">
            <v>0.62191780821917786</v>
          </cell>
          <cell r="P21">
            <v>0.45544554455445541</v>
          </cell>
          <cell r="S21" t="e">
            <v>#REF!</v>
          </cell>
          <cell r="T21" t="e">
            <v>#REF!</v>
          </cell>
          <cell r="V21" t="e">
            <v>#REF!</v>
          </cell>
          <cell r="W21" t="e">
            <v>#REF!</v>
          </cell>
          <cell r="X21" t="e">
            <v>#REF!</v>
          </cell>
          <cell r="Y21" t="e">
            <v>#REF!</v>
          </cell>
          <cell r="Z21" t="e">
            <v>#REF!</v>
          </cell>
          <cell r="AA21" t="e">
            <v>#REF!</v>
          </cell>
          <cell r="AB21">
            <v>4</v>
          </cell>
          <cell r="AC21">
            <v>38292</v>
          </cell>
          <cell r="AD21">
            <v>0.72794419368075514</v>
          </cell>
          <cell r="AE21">
            <v>0.51948972360028356</v>
          </cell>
          <cell r="AI21" t="str">
            <v>Q3F07</v>
          </cell>
          <cell r="AJ21">
            <v>5.8849999999999998</v>
          </cell>
          <cell r="AK21">
            <v>2.7405999999999997</v>
          </cell>
          <cell r="AL21">
            <v>1.0072000000000001</v>
          </cell>
          <cell r="AM21">
            <v>0.80704394018484971</v>
          </cell>
          <cell r="AN21">
            <v>0.5640015978999029</v>
          </cell>
          <cell r="AP21">
            <v>9.6327999999999996</v>
          </cell>
          <cell r="AQ21">
            <v>61.093347728593969</v>
          </cell>
          <cell r="AR21">
            <v>28.450710073914127</v>
          </cell>
          <cell r="AS21">
            <v>10.455942197491904</v>
          </cell>
          <cell r="AV21">
            <v>89.544057802508092</v>
          </cell>
          <cell r="AW21">
            <v>0.68227137822296424</v>
          </cell>
        </row>
        <row r="22">
          <cell r="A22">
            <v>38292</v>
          </cell>
          <cell r="B22">
            <v>55.89</v>
          </cell>
          <cell r="C22">
            <v>35.119999999999997</v>
          </cell>
          <cell r="E22">
            <v>42.11</v>
          </cell>
          <cell r="F22">
            <v>21.44</v>
          </cell>
          <cell r="G22">
            <v>558.9</v>
          </cell>
          <cell r="H22">
            <v>351.2</v>
          </cell>
          <cell r="J22">
            <v>421.1</v>
          </cell>
          <cell r="K22">
            <v>214.4</v>
          </cell>
          <cell r="L22">
            <v>4.8986486486486625E-2</v>
          </cell>
          <cell r="M22">
            <v>0.25742928750447547</v>
          </cell>
          <cell r="O22">
            <v>1.2933935166187935</v>
          </cell>
          <cell r="P22">
            <v>1.4890148830616585</v>
          </cell>
          <cell r="S22" t="e">
            <v>#REF!</v>
          </cell>
          <cell r="T22" t="e">
            <v>#REF!</v>
          </cell>
          <cell r="V22" t="e">
            <v>#REF!</v>
          </cell>
          <cell r="W22" t="e">
            <v>#REF!</v>
          </cell>
          <cell r="X22" t="e">
            <v>#REF!</v>
          </cell>
          <cell r="Y22" t="e">
            <v>#REF!</v>
          </cell>
          <cell r="Z22" t="e">
            <v>#REF!</v>
          </cell>
          <cell r="AA22" t="e">
            <v>#REF!</v>
          </cell>
          <cell r="AB22">
            <v>5</v>
          </cell>
          <cell r="AC22">
            <v>38322</v>
          </cell>
          <cell r="AD22">
            <v>0.27418181818181808</v>
          </cell>
          <cell r="AE22">
            <v>0.15406320541760721</v>
          </cell>
          <cell r="AI22" t="str">
            <v>Q4F07</v>
          </cell>
          <cell r="AJ22">
            <v>6.6028000000000002</v>
          </cell>
          <cell r="AK22">
            <v>2.4375</v>
          </cell>
          <cell r="AL22">
            <v>1.2234</v>
          </cell>
          <cell r="AM22">
            <v>0.64604990900705506</v>
          </cell>
          <cell r="AN22">
            <v>0.62586712913553888</v>
          </cell>
          <cell r="AP22">
            <v>10.2637</v>
          </cell>
          <cell r="AQ22">
            <v>64.331576332121941</v>
          </cell>
          <cell r="AR22">
            <v>23.748745579079671</v>
          </cell>
          <cell r="AS22">
            <v>11.919678088798387</v>
          </cell>
          <cell r="AV22">
            <v>88.080321911201608</v>
          </cell>
          <cell r="AW22">
            <v>0.73037399201353936</v>
          </cell>
        </row>
        <row r="23">
          <cell r="A23">
            <v>38322</v>
          </cell>
          <cell r="B23">
            <v>49.58</v>
          </cell>
          <cell r="C23">
            <v>36.11</v>
          </cell>
          <cell r="E23">
            <v>35.04</v>
          </cell>
          <cell r="F23">
            <v>20.45</v>
          </cell>
          <cell r="G23">
            <v>495.8</v>
          </cell>
          <cell r="H23">
            <v>361.1</v>
          </cell>
          <cell r="J23">
            <v>350.4</v>
          </cell>
          <cell r="K23">
            <v>204.5</v>
          </cell>
          <cell r="L23">
            <v>-0.11290033995348003</v>
          </cell>
          <cell r="M23">
            <v>2.8189066059225665E-2</v>
          </cell>
          <cell r="O23">
            <v>0.80290909090909102</v>
          </cell>
          <cell r="P23">
            <v>1.0378103837471784</v>
          </cell>
          <cell r="S23" t="e">
            <v>#REF!</v>
          </cell>
          <cell r="T23" t="e">
            <v>#REF!</v>
          </cell>
          <cell r="V23" t="e">
            <v>#REF!</v>
          </cell>
          <cell r="W23" t="e">
            <v>#REF!</v>
          </cell>
          <cell r="X23" t="e">
            <v>#REF!</v>
          </cell>
          <cell r="Y23" t="e">
            <v>#REF!</v>
          </cell>
          <cell r="Z23" t="e">
            <v>#REF!</v>
          </cell>
          <cell r="AA23" t="e">
            <v>#REF!</v>
          </cell>
          <cell r="AB23">
            <v>6</v>
          </cell>
          <cell r="AC23">
            <v>38353</v>
          </cell>
          <cell r="AD23">
            <v>0.3120486507031548</v>
          </cell>
          <cell r="AE23">
            <v>0.19810851169736177</v>
          </cell>
          <cell r="AI23" t="str">
            <v>Q1F08</v>
          </cell>
          <cell r="AJ23">
            <v>7.9020000000000001</v>
          </cell>
          <cell r="AK23">
            <v>3.2883</v>
          </cell>
          <cell r="AL23">
            <v>1.548</v>
          </cell>
          <cell r="AM23">
            <v>0.84729755002805285</v>
          </cell>
          <cell r="AN23">
            <v>0.55865762904678418</v>
          </cell>
          <cell r="AP23">
            <v>12.738300000000001</v>
          </cell>
          <cell r="AQ23">
            <v>62.033395351027998</v>
          </cell>
          <cell r="AR23">
            <v>25.81427663031959</v>
          </cell>
          <cell r="AS23">
            <v>12.15232801865241</v>
          </cell>
          <cell r="AV23">
            <v>87.847671981347588</v>
          </cell>
          <cell r="AW23">
            <v>0.70614728827645368</v>
          </cell>
        </row>
        <row r="24">
          <cell r="A24">
            <v>38353</v>
          </cell>
          <cell r="B24">
            <v>56.21</v>
          </cell>
          <cell r="C24">
            <v>45.75</v>
          </cell>
          <cell r="E24">
            <v>34.520000000000003</v>
          </cell>
          <cell r="F24">
            <v>24.07</v>
          </cell>
          <cell r="G24">
            <v>562.1</v>
          </cell>
          <cell r="H24">
            <v>457.5</v>
          </cell>
          <cell r="J24">
            <v>345.20000000000005</v>
          </cell>
          <cell r="K24">
            <v>240.7</v>
          </cell>
          <cell r="L24">
            <v>0.13372327551432028</v>
          </cell>
          <cell r="M24">
            <v>0.26696206037108827</v>
          </cell>
          <cell r="O24">
            <v>1.1364500190041809</v>
          </cell>
          <cell r="P24">
            <v>1.2772523643603781</v>
          </cell>
          <cell r="S24" t="e">
            <v>#REF!</v>
          </cell>
          <cell r="T24" t="e">
            <v>#REF!</v>
          </cell>
          <cell r="V24" t="e">
            <v>#REF!</v>
          </cell>
          <cell r="W24" t="e">
            <v>#REF!</v>
          </cell>
          <cell r="X24" t="e">
            <v>#REF!</v>
          </cell>
          <cell r="Y24" t="e">
            <v>#REF!</v>
          </cell>
          <cell r="Z24" t="e">
            <v>#REF!</v>
          </cell>
          <cell r="AA24" t="e">
            <v>#REF!</v>
          </cell>
          <cell r="AB24">
            <v>7</v>
          </cell>
          <cell r="AC24">
            <v>38384</v>
          </cell>
          <cell r="AD24">
            <v>0.21985513421389014</v>
          </cell>
          <cell r="AE24">
            <v>0.31412639405204468</v>
          </cell>
          <cell r="AI24" t="str">
            <v>Q2F08</v>
          </cell>
          <cell r="AJ24">
            <v>9.4006000000000007</v>
          </cell>
          <cell r="AK24">
            <v>3.5937999999999999</v>
          </cell>
          <cell r="AL24">
            <v>3.2208999999999999</v>
          </cell>
          <cell r="AM24">
            <v>0.67697165385232916</v>
          </cell>
          <cell r="AN24">
            <v>0.64521149972532488</v>
          </cell>
          <cell r="AO24">
            <v>2.9544505831798649</v>
          </cell>
          <cell r="AP24">
            <v>16.215299999999999</v>
          </cell>
          <cell r="AQ24">
            <v>57.973642177449705</v>
          </cell>
          <cell r="AR24">
            <v>22.163018877233231</v>
          </cell>
          <cell r="AS24">
            <v>19.863338945317079</v>
          </cell>
          <cell r="AT24">
            <v>1.9159999999999999</v>
          </cell>
          <cell r="AU24">
            <v>14.299299999999999</v>
          </cell>
          <cell r="AV24">
            <v>80.136661054682932</v>
          </cell>
          <cell r="AW24">
            <v>0.72343471033676054</v>
          </cell>
        </row>
        <row r="25">
          <cell r="A25">
            <v>38384</v>
          </cell>
          <cell r="B25">
            <v>46.06</v>
          </cell>
          <cell r="C25">
            <v>46.2</v>
          </cell>
          <cell r="E25">
            <v>28.63</v>
          </cell>
          <cell r="F25">
            <v>28.28</v>
          </cell>
          <cell r="G25">
            <v>460.6</v>
          </cell>
          <cell r="H25">
            <v>462</v>
          </cell>
          <cell r="J25">
            <v>286.3</v>
          </cell>
          <cell r="K25">
            <v>282.8</v>
          </cell>
          <cell r="L25">
            <v>-0.18057285180572846</v>
          </cell>
          <cell r="M25">
            <v>9.8360655737705915E-3</v>
          </cell>
          <cell r="O25">
            <v>0.81696252465483243</v>
          </cell>
          <cell r="P25">
            <v>1.1468401486988848</v>
          </cell>
          <cell r="S25" t="e">
            <v>#REF!</v>
          </cell>
          <cell r="T25" t="e">
            <v>#REF!</v>
          </cell>
          <cell r="V25" t="e">
            <v>#REF!</v>
          </cell>
          <cell r="W25" t="e">
            <v>#REF!</v>
          </cell>
          <cell r="X25" t="e">
            <v>#REF!</v>
          </cell>
          <cell r="Y25" t="e">
            <v>#REF!</v>
          </cell>
          <cell r="Z25" t="e">
            <v>#REF!</v>
          </cell>
          <cell r="AA25" t="e">
            <v>#REF!</v>
          </cell>
          <cell r="AB25">
            <v>8</v>
          </cell>
          <cell r="AC25">
            <v>38412</v>
          </cell>
          <cell r="AD25">
            <v>0.32302771855010648</v>
          </cell>
          <cell r="AE25">
            <v>0.24228791773778924</v>
          </cell>
          <cell r="AI25" t="str">
            <v>Q3F08</v>
          </cell>
          <cell r="AJ25">
            <v>8.8116000000000003</v>
          </cell>
          <cell r="AK25">
            <v>3.7732000000000001</v>
          </cell>
          <cell r="AL25">
            <v>2.3498000000000001</v>
          </cell>
          <cell r="AM25">
            <v>0.49729821580288891</v>
          </cell>
          <cell r="AN25">
            <v>0.3767788075603884</v>
          </cell>
          <cell r="AO25">
            <v>1.3330023828435267</v>
          </cell>
          <cell r="AP25">
            <v>14.934600000000001</v>
          </cell>
          <cell r="AQ25">
            <v>59.001245430075123</v>
          </cell>
          <cell r="AR25">
            <v>25.264821287480078</v>
          </cell>
          <cell r="AS25">
            <v>15.733933282444793</v>
          </cell>
          <cell r="AT25">
            <v>1.8565000000000003</v>
          </cell>
          <cell r="AU25">
            <v>13.078100000000001</v>
          </cell>
          <cell r="AV25">
            <v>84.266066717555205</v>
          </cell>
          <cell r="AW25">
            <v>0.70017799249888746</v>
          </cell>
          <cell r="BQ25">
            <v>62004.282746768928</v>
          </cell>
          <cell r="BR25">
            <v>0.81427743968765876</v>
          </cell>
        </row>
        <row r="26">
          <cell r="A26">
            <v>38412</v>
          </cell>
          <cell r="B26">
            <v>54.75</v>
          </cell>
          <cell r="C26">
            <v>30.4</v>
          </cell>
          <cell r="E26">
            <v>37.229999999999997</v>
          </cell>
          <cell r="F26">
            <v>19.329999999999998</v>
          </cell>
          <cell r="G26">
            <v>547.5</v>
          </cell>
          <cell r="H26">
            <v>304</v>
          </cell>
          <cell r="J26">
            <v>372.29999999999995</v>
          </cell>
          <cell r="K26">
            <v>193.29999999999998</v>
          </cell>
          <cell r="L26">
            <v>0.18866695614415963</v>
          </cell>
          <cell r="M26">
            <v>-0.34199134199134196</v>
          </cell>
          <cell r="O26">
            <v>0.90966166724799447</v>
          </cell>
          <cell r="P26">
            <v>0.95372750642673521</v>
          </cell>
          <cell r="S26" t="e">
            <v>#REF!</v>
          </cell>
          <cell r="T26" t="e">
            <v>#REF!</v>
          </cell>
          <cell r="V26" t="e">
            <v>#REF!</v>
          </cell>
          <cell r="W26" t="e">
            <v>#REF!</v>
          </cell>
          <cell r="X26" t="e">
            <v>#REF!</v>
          </cell>
          <cell r="Y26" t="e">
            <v>#REF!</v>
          </cell>
          <cell r="Z26" t="e">
            <v>#REF!</v>
          </cell>
          <cell r="AA26" t="e">
            <v>#REF!</v>
          </cell>
          <cell r="AB26">
            <v>9</v>
          </cell>
          <cell r="AC26">
            <v>38443</v>
          </cell>
          <cell r="AD26">
            <v>0.40010669511869845</v>
          </cell>
          <cell r="AE26">
            <v>0.13019891500904146</v>
          </cell>
          <cell r="AI26" t="str">
            <v>Q4F08</v>
          </cell>
          <cell r="AJ26">
            <v>9.992799999999999</v>
          </cell>
          <cell r="AK26">
            <v>3.6059999999999999</v>
          </cell>
          <cell r="AL26">
            <v>2.6471999999999998</v>
          </cell>
          <cell r="AM26">
            <v>0.51341854970618495</v>
          </cell>
          <cell r="AN26">
            <v>0.4793846153846153</v>
          </cell>
          <cell r="AO26">
            <v>1.1638057871505638</v>
          </cell>
          <cell r="AP26">
            <v>16.245999999999999</v>
          </cell>
          <cell r="AQ26">
            <v>61.509294595592756</v>
          </cell>
          <cell r="AR26">
            <v>22.19623291887234</v>
          </cell>
          <cell r="AS26">
            <v>16.2944724855349</v>
          </cell>
          <cell r="AT26">
            <v>0.94569999999999999</v>
          </cell>
          <cell r="AU26">
            <v>15.300299999999998</v>
          </cell>
          <cell r="AV26">
            <v>83.705527514465103</v>
          </cell>
          <cell r="AW26">
            <v>0.73482954378327492</v>
          </cell>
          <cell r="BQ26">
            <v>50488.688604708674</v>
          </cell>
          <cell r="BR26">
            <v>11515.594142060256</v>
          </cell>
        </row>
        <row r="27">
          <cell r="A27">
            <v>38443</v>
          </cell>
          <cell r="B27">
            <v>71.78</v>
          </cell>
          <cell r="C27">
            <v>36.33</v>
          </cell>
          <cell r="E27">
            <v>52.49</v>
          </cell>
          <cell r="F27">
            <v>18.75</v>
          </cell>
          <cell r="G27">
            <v>717.8</v>
          </cell>
          <cell r="H27">
            <v>363.3</v>
          </cell>
          <cell r="J27">
            <v>524.9</v>
          </cell>
          <cell r="K27">
            <v>187.5</v>
          </cell>
          <cell r="L27">
            <v>0.31105022831050211</v>
          </cell>
          <cell r="M27">
            <v>0.19506578947368425</v>
          </cell>
          <cell r="O27">
            <v>0.91464390504134441</v>
          </cell>
          <cell r="P27">
            <v>1.1898734177215191</v>
          </cell>
          <cell r="S27" t="e">
            <v>#REF!</v>
          </cell>
          <cell r="T27" t="e">
            <v>#REF!</v>
          </cell>
          <cell r="V27" t="e">
            <v>#REF!</v>
          </cell>
          <cell r="W27" t="e">
            <v>#REF!</v>
          </cell>
          <cell r="X27" t="e">
            <v>#REF!</v>
          </cell>
          <cell r="Y27" t="e">
            <v>#REF!</v>
          </cell>
          <cell r="Z27" t="e">
            <v>#REF!</v>
          </cell>
          <cell r="AA27" t="e">
            <v>#REF!</v>
          </cell>
          <cell r="AB27">
            <v>10</v>
          </cell>
          <cell r="AC27">
            <v>38473</v>
          </cell>
          <cell r="AD27">
            <v>0.3678387017457585</v>
          </cell>
          <cell r="AE27">
            <v>0.16794342958161468</v>
          </cell>
          <cell r="AI27" t="str">
            <v>Q1F09</v>
          </cell>
          <cell r="AJ27">
            <v>11.030200000000001</v>
          </cell>
          <cell r="AK27">
            <v>4.5171000000000001</v>
          </cell>
          <cell r="AL27">
            <v>3.1172999999999997</v>
          </cell>
          <cell r="AM27">
            <v>0.39587446216147826</v>
          </cell>
          <cell r="AN27">
            <v>0.37368853206824193</v>
          </cell>
          <cell r="AO27">
            <v>1.0137596899224803</v>
          </cell>
          <cell r="AP27">
            <v>18.6646</v>
          </cell>
          <cell r="AQ27">
            <v>59.096900013930117</v>
          </cell>
          <cell r="AR27">
            <v>24.201429443974153</v>
          </cell>
          <cell r="AS27">
            <v>16.70167054209573</v>
          </cell>
          <cell r="AT27">
            <v>1.2998000000000001</v>
          </cell>
          <cell r="AU27">
            <v>17.364799999999999</v>
          </cell>
          <cell r="AV27">
            <v>83.298329457904273</v>
          </cell>
          <cell r="AW27">
            <v>0.70946080669955558</v>
          </cell>
          <cell r="BP27" t="str">
            <v>Weighted avg</v>
          </cell>
          <cell r="BQ27" t="str">
            <v>PRIL</v>
          </cell>
          <cell r="BR27" t="str">
            <v>SS</v>
          </cell>
          <cell r="BS27" t="str">
            <v>Wtd avg</v>
          </cell>
        </row>
        <row r="28">
          <cell r="A28">
            <v>38473</v>
          </cell>
          <cell r="B28">
            <v>82.02</v>
          </cell>
          <cell r="C28">
            <v>43.12</v>
          </cell>
          <cell r="E28">
            <v>55.63</v>
          </cell>
          <cell r="F28">
            <v>19.82</v>
          </cell>
          <cell r="G28">
            <v>820.2</v>
          </cell>
          <cell r="H28">
            <v>431.2</v>
          </cell>
          <cell r="J28">
            <v>556.29999999999995</v>
          </cell>
          <cell r="K28">
            <v>198.2</v>
          </cell>
          <cell r="L28">
            <v>0.14265812203956552</v>
          </cell>
          <cell r="M28">
            <v>0.18689788053949896</v>
          </cell>
          <cell r="O28">
            <v>1.0167199409884438</v>
          </cell>
          <cell r="P28">
            <v>1.1044411908247924</v>
          </cell>
          <cell r="S28" t="e">
            <v>#REF!</v>
          </cell>
          <cell r="T28" t="e">
            <v>#REF!</v>
          </cell>
          <cell r="V28" t="e">
            <v>#REF!</v>
          </cell>
          <cell r="W28" t="e">
            <v>#REF!</v>
          </cell>
          <cell r="X28" t="e">
            <v>#REF!</v>
          </cell>
          <cell r="Y28" t="e">
            <v>#REF!</v>
          </cell>
          <cell r="Z28" t="e">
            <v>#REF!</v>
          </cell>
          <cell r="AA28" t="e">
            <v>#REF!</v>
          </cell>
          <cell r="AB28">
            <v>11</v>
          </cell>
          <cell r="AC28">
            <v>38504</v>
          </cell>
          <cell r="AD28">
            <v>0.36649357748018585</v>
          </cell>
          <cell r="AE28">
            <v>6.9885057471264389E-2</v>
          </cell>
          <cell r="AI28">
            <v>39722</v>
          </cell>
          <cell r="AJ28">
            <v>4.5533999999999999</v>
          </cell>
          <cell r="AK28">
            <v>1.6799000000000002</v>
          </cell>
          <cell r="AL28">
            <v>1.3617000000000001</v>
          </cell>
          <cell r="AP28">
            <v>7.5949999999999998</v>
          </cell>
          <cell r="AQ28">
            <v>59.952600394996715</v>
          </cell>
          <cell r="AR28">
            <v>22.118499012508234</v>
          </cell>
          <cell r="AS28">
            <v>17.928900592495065</v>
          </cell>
          <cell r="AT28">
            <v>0.56359999999999999</v>
          </cell>
          <cell r="AU28">
            <v>7.0313999999999997</v>
          </cell>
          <cell r="AV28">
            <v>82.071099407504946</v>
          </cell>
          <cell r="AW28">
            <v>0.73049588500473261</v>
          </cell>
          <cell r="BO28">
            <v>38504</v>
          </cell>
          <cell r="BP28">
            <v>0.26268059547706335</v>
          </cell>
        </row>
        <row r="29">
          <cell r="A29">
            <v>38504</v>
          </cell>
          <cell r="B29">
            <v>79.39</v>
          </cell>
          <cell r="C29">
            <v>36.86</v>
          </cell>
          <cell r="E29">
            <v>50</v>
          </cell>
          <cell r="F29">
            <v>23.27</v>
          </cell>
          <cell r="G29">
            <v>793.9</v>
          </cell>
          <cell r="H29">
            <v>368.6</v>
          </cell>
          <cell r="J29">
            <v>500</v>
          </cell>
          <cell r="K29">
            <v>232.7</v>
          </cell>
          <cell r="L29">
            <v>-3.2065349914655039E-2</v>
          </cell>
          <cell r="M29">
            <v>-0.14517625231910936</v>
          </cell>
          <cell r="O29">
            <v>1.1019327508604713</v>
          </cell>
          <cell r="P29">
            <v>0.69471264367816099</v>
          </cell>
          <cell r="S29" t="e">
            <v>#REF!</v>
          </cell>
          <cell r="T29" t="e">
            <v>#REF!</v>
          </cell>
          <cell r="V29" t="e">
            <v>#REF!</v>
          </cell>
          <cell r="W29" t="e">
            <v>#REF!</v>
          </cell>
          <cell r="X29" t="e">
            <v>#REF!</v>
          </cell>
          <cell r="Y29" t="e">
            <v>#REF!</v>
          </cell>
          <cell r="Z29" t="e">
            <v>#REF!</v>
          </cell>
          <cell r="AA29" t="e">
            <v>#REF!</v>
          </cell>
          <cell r="AB29">
            <v>12</v>
          </cell>
          <cell r="AC29">
            <v>38534</v>
          </cell>
          <cell r="AD29">
            <v>0.27941553447833867</v>
          </cell>
          <cell r="AE29">
            <v>0.1335204490777866</v>
          </cell>
          <cell r="AI29">
            <v>39753</v>
          </cell>
          <cell r="AJ29">
            <v>3.5566999999999998</v>
          </cell>
          <cell r="AK29">
            <v>1.1884999999999999</v>
          </cell>
          <cell r="AL29">
            <v>0.63239999999999996</v>
          </cell>
          <cell r="AP29">
            <v>5.3775999999999993</v>
          </cell>
          <cell r="AQ29">
            <v>66.139169889913717</v>
          </cell>
          <cell r="AR29">
            <v>22.100937221065159</v>
          </cell>
          <cell r="AS29">
            <v>11.759892889021126</v>
          </cell>
          <cell r="AT29">
            <v>0.1754</v>
          </cell>
          <cell r="AU29">
            <v>5.2021999999999995</v>
          </cell>
          <cell r="BO29">
            <v>38534</v>
          </cell>
          <cell r="BP29">
            <v>0.22835225458814545</v>
          </cell>
        </row>
        <row r="30">
          <cell r="A30" t="str">
            <v>F2005</v>
          </cell>
          <cell r="G30">
            <v>6698.9</v>
          </cell>
          <cell r="H30">
            <v>4174.1000000000004</v>
          </cell>
          <cell r="AB30">
            <v>13</v>
          </cell>
          <cell r="AC30">
            <v>38565</v>
          </cell>
          <cell r="AD30">
            <v>0.32721712538226289</v>
          </cell>
          <cell r="AE30">
            <v>0.22879499217527388</v>
          </cell>
          <cell r="BO30">
            <v>38565</v>
          </cell>
          <cell r="BP30">
            <v>0.29276937875981673</v>
          </cell>
        </row>
        <row r="31">
          <cell r="A31">
            <v>38534</v>
          </cell>
          <cell r="B31">
            <v>84.92</v>
          </cell>
          <cell r="C31">
            <v>45.1</v>
          </cell>
          <cell r="E31">
            <v>49.91</v>
          </cell>
          <cell r="F31">
            <v>28.27</v>
          </cell>
          <cell r="G31">
            <v>849.2</v>
          </cell>
          <cell r="H31">
            <v>451</v>
          </cell>
          <cell r="J31">
            <v>499.09999999999997</v>
          </cell>
          <cell r="K31">
            <v>282.7</v>
          </cell>
          <cell r="L31">
            <v>6.9656127975815663E-2</v>
          </cell>
          <cell r="M31">
            <v>0.22354856212696683</v>
          </cell>
          <cell r="O31">
            <v>1.166326530612245</v>
          </cell>
          <cell r="P31">
            <v>0.80906538307260312</v>
          </cell>
          <cell r="S31" t="e">
            <v>#REF!</v>
          </cell>
          <cell r="AB31">
            <v>14</v>
          </cell>
          <cell r="AC31">
            <v>38596</v>
          </cell>
          <cell r="AD31">
            <v>0.19910567192280548</v>
          </cell>
          <cell r="AE31">
            <v>0.11189427312775324</v>
          </cell>
          <cell r="BO31">
            <v>38596</v>
          </cell>
          <cell r="BP31">
            <v>0.16858168234453719</v>
          </cell>
          <cell r="BQ31">
            <v>0.22990110523083315</v>
          </cell>
          <cell r="BR31" t="e">
            <v>#REF!</v>
          </cell>
        </row>
        <row r="32">
          <cell r="A32">
            <v>38565</v>
          </cell>
          <cell r="B32">
            <v>85.58</v>
          </cell>
          <cell r="C32">
            <v>60.41</v>
          </cell>
          <cell r="E32">
            <v>52.08</v>
          </cell>
          <cell r="F32">
            <v>39.26</v>
          </cell>
          <cell r="G32">
            <v>855.8</v>
          </cell>
          <cell r="H32">
            <v>604.1</v>
          </cell>
          <cell r="J32">
            <v>520.79999999999995</v>
          </cell>
          <cell r="K32">
            <v>392.6</v>
          </cell>
          <cell r="L32">
            <v>7.7720207253884066E-3</v>
          </cell>
          <cell r="M32">
            <v>0.3394678492239469</v>
          </cell>
          <cell r="O32">
            <v>1.1809378185524975</v>
          </cell>
          <cell r="P32">
            <v>0.89017521902377972</v>
          </cell>
          <cell r="S32" t="e">
            <v>#REF!</v>
          </cell>
          <cell r="AB32">
            <v>15</v>
          </cell>
          <cell r="AC32">
            <v>38626</v>
          </cell>
          <cell r="AD32">
            <v>0.52233483483483512</v>
          </cell>
          <cell r="AE32">
            <v>0.45828857858933048</v>
          </cell>
          <cell r="BO32">
            <v>38626</v>
          </cell>
          <cell r="BP32">
            <v>0.49991864514890849</v>
          </cell>
        </row>
        <row r="33">
          <cell r="A33">
            <v>38596</v>
          </cell>
          <cell r="G33">
            <v>836.4</v>
          </cell>
          <cell r="H33">
            <v>364.2</v>
          </cell>
          <cell r="J33">
            <v>509.5</v>
          </cell>
          <cell r="K33">
            <v>252.4</v>
          </cell>
          <cell r="L33">
            <v>-2.266884786164991E-2</v>
          </cell>
          <cell r="M33">
            <v>-0.39711968217182592</v>
          </cell>
          <cell r="O33">
            <v>0.96846316780418928</v>
          </cell>
          <cell r="P33">
            <v>0.60440528634361224</v>
          </cell>
          <cell r="AB33">
            <v>16</v>
          </cell>
          <cell r="AC33">
            <v>38657</v>
          </cell>
          <cell r="AD33">
            <v>-8.2289803220035873E-3</v>
          </cell>
          <cell r="AE33">
            <v>-3.3765347885402419E-2</v>
          </cell>
          <cell r="BO33">
            <v>38657</v>
          </cell>
          <cell r="BP33">
            <v>-1.7166708969193176E-2</v>
          </cell>
        </row>
        <row r="34">
          <cell r="A34">
            <v>38626</v>
          </cell>
          <cell r="G34">
            <v>1393.9</v>
          </cell>
          <cell r="H34">
            <v>626.5</v>
          </cell>
          <cell r="J34">
            <v>811.1</v>
          </cell>
          <cell r="K34">
            <v>407.3</v>
          </cell>
          <cell r="L34">
            <v>0.66654710664753725</v>
          </cell>
          <cell r="M34">
            <v>0.72020867655134557</v>
          </cell>
          <cell r="O34">
            <v>1.6161786786786791</v>
          </cell>
          <cell r="P34">
            <v>1.2431077694235588</v>
          </cell>
          <cell r="AB34">
            <v>17</v>
          </cell>
          <cell r="AC34">
            <v>38687</v>
          </cell>
          <cell r="AD34">
            <v>0.27524261821185214</v>
          </cell>
          <cell r="AE34">
            <v>0.27166989753530868</v>
          </cell>
          <cell r="BO34">
            <v>38687</v>
          </cell>
          <cell r="BP34">
            <v>0.27399216597506193</v>
          </cell>
          <cell r="BQ34">
            <v>0.25224803405159241</v>
          </cell>
          <cell r="BR34" t="e">
            <v>#REF!</v>
          </cell>
        </row>
        <row r="35">
          <cell r="A35">
            <v>38657</v>
          </cell>
          <cell r="G35">
            <v>955.1</v>
          </cell>
          <cell r="H35">
            <v>447.5</v>
          </cell>
          <cell r="J35">
            <v>554.4</v>
          </cell>
          <cell r="K35">
            <v>283.3</v>
          </cell>
          <cell r="L35">
            <v>-0.31480020087524219</v>
          </cell>
          <cell r="M35">
            <v>-0.2857142857142857</v>
          </cell>
          <cell r="O35">
            <v>0.70889246734657374</v>
          </cell>
          <cell r="P35">
            <v>0.27420273348519375</v>
          </cell>
          <cell r="AB35">
            <v>18</v>
          </cell>
          <cell r="AC35">
            <v>38718</v>
          </cell>
          <cell r="AD35">
            <v>0.41024728695961565</v>
          </cell>
          <cell r="AE35">
            <v>0.26557377049180331</v>
          </cell>
          <cell r="AG35">
            <v>0.17940989258809079</v>
          </cell>
          <cell r="AH35">
            <v>0.16095598391139587</v>
          </cell>
          <cell r="BO35">
            <v>38718</v>
          </cell>
          <cell r="BP35">
            <v>0.35961155619588131</v>
          </cell>
        </row>
        <row r="36">
          <cell r="A36">
            <v>38687</v>
          </cell>
          <cell r="G36">
            <v>1071.4000000000001</v>
          </cell>
          <cell r="H36">
            <v>555.6</v>
          </cell>
          <cell r="J36">
            <v>617.6</v>
          </cell>
          <cell r="K36">
            <v>459.2</v>
          </cell>
          <cell r="L36">
            <v>0.12176735420374829</v>
          </cell>
          <cell r="M36">
            <v>0.24156424581005598</v>
          </cell>
          <cell r="O36">
            <v>1.1609519967728925</v>
          </cell>
          <cell r="P36">
            <v>0.53863195790639717</v>
          </cell>
          <cell r="AB36">
            <v>19</v>
          </cell>
          <cell r="AC36">
            <v>38749</v>
          </cell>
          <cell r="AD36">
            <v>0.25618758141554498</v>
          </cell>
          <cell r="AE36">
            <v>0.14393939393939403</v>
          </cell>
          <cell r="AG36">
            <v>0.17940989258809079</v>
          </cell>
          <cell r="AH36">
            <v>0.16095598391139587</v>
          </cell>
          <cell r="BO36">
            <v>38749</v>
          </cell>
          <cell r="BP36">
            <v>0.21690071579889217</v>
          </cell>
        </row>
        <row r="37">
          <cell r="A37">
            <v>38718</v>
          </cell>
          <cell r="G37">
            <v>1296.0999999999999</v>
          </cell>
          <cell r="H37">
            <v>708.4</v>
          </cell>
          <cell r="J37">
            <v>792.7</v>
          </cell>
          <cell r="K37">
            <v>579</v>
          </cell>
          <cell r="L37">
            <v>0.20972559268247126</v>
          </cell>
          <cell r="M37">
            <v>0.27501799856011511</v>
          </cell>
          <cell r="O37">
            <v>1.3058174702010317</v>
          </cell>
          <cell r="P37">
            <v>0.54841530054644805</v>
          </cell>
          <cell r="AB37">
            <v>20</v>
          </cell>
          <cell r="AC37">
            <v>38777</v>
          </cell>
          <cell r="AD37">
            <v>0.22611406565193493</v>
          </cell>
          <cell r="AE37">
            <v>5.6250000000000133E-2</v>
          </cell>
          <cell r="AG37">
            <v>0.17940989258809079</v>
          </cell>
          <cell r="AH37">
            <v>0.16095598391139587</v>
          </cell>
          <cell r="BO37">
            <v>38777</v>
          </cell>
          <cell r="BP37">
            <v>0.16666164267375777</v>
          </cell>
          <cell r="BQ37">
            <v>0.24772463822284374</v>
          </cell>
          <cell r="BR37" t="e">
            <v>#REF!</v>
          </cell>
          <cell r="BS37" t="e">
            <v>#REF!</v>
          </cell>
          <cell r="BT37">
            <v>38596</v>
          </cell>
        </row>
        <row r="38">
          <cell r="A38">
            <v>38749</v>
          </cell>
          <cell r="G38">
            <v>914.9</v>
          </cell>
          <cell r="H38">
            <v>652.70000000000005</v>
          </cell>
          <cell r="J38">
            <v>578.6</v>
          </cell>
          <cell r="K38">
            <v>528.5</v>
          </cell>
          <cell r="L38">
            <v>-0.29411310855643846</v>
          </cell>
          <cell r="M38">
            <v>-7.8627893845285013E-2</v>
          </cell>
          <cell r="O38">
            <v>0.98632218844984787</v>
          </cell>
          <cell r="P38">
            <v>0.4127705627705629</v>
          </cell>
          <cell r="AB38">
            <v>21</v>
          </cell>
          <cell r="AC38">
            <v>38808</v>
          </cell>
          <cell r="AD38">
            <v>0.17184004474272929</v>
          </cell>
          <cell r="AE38">
            <v>0.19460500963391136</v>
          </cell>
          <cell r="AG38">
            <v>0.17940989258809079</v>
          </cell>
          <cell r="AH38">
            <v>0.16095598391139587</v>
          </cell>
          <cell r="BO38">
            <v>38808</v>
          </cell>
          <cell r="BP38">
            <v>0.17980778245464302</v>
          </cell>
          <cell r="BS38" t="e">
            <v>#REF!</v>
          </cell>
          <cell r="BT38">
            <v>38687</v>
          </cell>
        </row>
        <row r="39">
          <cell r="A39">
            <v>38777</v>
          </cell>
          <cell r="G39">
            <v>1045.7</v>
          </cell>
          <cell r="H39">
            <v>391.2</v>
          </cell>
          <cell r="J39">
            <v>668.6</v>
          </cell>
          <cell r="K39">
            <v>321.10000000000002</v>
          </cell>
          <cell r="L39">
            <v>0.14296644442015527</v>
          </cell>
          <cell r="M39">
            <v>-0.40064348092538693</v>
          </cell>
          <cell r="O39">
            <v>0.90995433789954339</v>
          </cell>
          <cell r="P39">
            <v>0.28684210526315779</v>
          </cell>
          <cell r="AB39">
            <v>22</v>
          </cell>
          <cell r="AC39">
            <v>38838</v>
          </cell>
          <cell r="AD39">
            <v>0.69458668617410391</v>
          </cell>
          <cell r="AE39">
            <v>0.26948051948051943</v>
          </cell>
          <cell r="AG39">
            <v>0.17940989258809079</v>
          </cell>
          <cell r="AH39">
            <v>0.16095598391139587</v>
          </cell>
          <cell r="BO39">
            <v>38838</v>
          </cell>
          <cell r="BP39">
            <v>0.54579952783134933</v>
          </cell>
          <cell r="BS39" t="e">
            <v>#REF!</v>
          </cell>
          <cell r="BT39">
            <v>38777</v>
          </cell>
        </row>
        <row r="40">
          <cell r="A40">
            <v>38808</v>
          </cell>
          <cell r="G40">
            <v>1333.4</v>
          </cell>
          <cell r="H40">
            <v>472.1</v>
          </cell>
          <cell r="J40">
            <v>838.1</v>
          </cell>
          <cell r="K40">
            <v>434</v>
          </cell>
          <cell r="L40">
            <v>0.2751267093812757</v>
          </cell>
          <cell r="M40">
            <v>0.20679959100204504</v>
          </cell>
          <cell r="O40">
            <v>0.85762050710504334</v>
          </cell>
          <cell r="P40">
            <v>0.29947701624002199</v>
          </cell>
          <cell r="AB40">
            <v>23</v>
          </cell>
          <cell r="AC40">
            <v>38869</v>
          </cell>
          <cell r="AD40">
            <v>0.62237057563924925</v>
          </cell>
          <cell r="AE40">
            <v>0.30141074335322826</v>
          </cell>
          <cell r="AG40">
            <v>0.17940989258809079</v>
          </cell>
          <cell r="AH40">
            <v>0.16095598391139587</v>
          </cell>
          <cell r="BO40">
            <v>38869</v>
          </cell>
          <cell r="BP40">
            <v>0.51003463433914198</v>
          </cell>
          <cell r="BQ40">
            <v>0.41188064820837811</v>
          </cell>
          <cell r="BR40" t="e">
            <v>#REF!</v>
          </cell>
          <cell r="BS40" t="e">
            <v>#REF!</v>
          </cell>
          <cell r="BT40">
            <v>38869</v>
          </cell>
        </row>
        <row r="41">
          <cell r="A41">
            <v>38838</v>
          </cell>
          <cell r="G41">
            <v>1389.9</v>
          </cell>
          <cell r="H41">
            <v>547.4</v>
          </cell>
          <cell r="J41">
            <v>968.9</v>
          </cell>
          <cell r="K41">
            <v>504</v>
          </cell>
          <cell r="L41">
            <v>4.237288135593209E-2</v>
          </cell>
          <cell r="M41">
            <v>0.15950010590976471</v>
          </cell>
          <cell r="O41">
            <v>0.69458668617410391</v>
          </cell>
          <cell r="P41">
            <v>0.26948051948051943</v>
          </cell>
          <cell r="AB41">
            <v>24</v>
          </cell>
          <cell r="AC41">
            <v>38899</v>
          </cell>
          <cell r="AD41">
            <v>0.24779999999999999</v>
          </cell>
          <cell r="AE41">
            <v>0.30790000000000001</v>
          </cell>
          <cell r="AG41">
            <v>0.17940989258809079</v>
          </cell>
          <cell r="AH41">
            <v>0.16095598391139587</v>
          </cell>
          <cell r="BO41">
            <v>38899</v>
          </cell>
          <cell r="BP41">
            <v>0.26883499999999999</v>
          </cell>
          <cell r="BS41" t="e">
            <v>#REF!</v>
          </cell>
          <cell r="BT41">
            <v>38961</v>
          </cell>
        </row>
        <row r="42">
          <cell r="A42">
            <v>38869</v>
          </cell>
          <cell r="G42">
            <v>1288</v>
          </cell>
          <cell r="H42">
            <v>479.7</v>
          </cell>
          <cell r="J42">
            <v>860.7</v>
          </cell>
          <cell r="K42">
            <v>438</v>
          </cell>
          <cell r="L42">
            <v>-7.3314626951579309E-2</v>
          </cell>
          <cell r="M42">
            <v>-0.12367555717939349</v>
          </cell>
          <cell r="O42">
            <v>0.62237057563924925</v>
          </cell>
          <cell r="P42">
            <v>0.30141074335322826</v>
          </cell>
          <cell r="AB42">
            <v>25</v>
          </cell>
          <cell r="AC42">
            <v>38930</v>
          </cell>
          <cell r="AD42">
            <v>0.37430000000000002</v>
          </cell>
          <cell r="AE42">
            <v>0.3256</v>
          </cell>
          <cell r="AG42">
            <v>0.17940989258809079</v>
          </cell>
          <cell r="AH42">
            <v>0.16095598391139587</v>
          </cell>
          <cell r="BO42">
            <v>38930</v>
          </cell>
          <cell r="BP42">
            <v>0.35725499999999999</v>
          </cell>
          <cell r="BS42" t="e">
            <v>#REF!</v>
          </cell>
          <cell r="BT42">
            <v>39052</v>
          </cell>
        </row>
        <row r="43">
          <cell r="A43" t="str">
            <v>F2006</v>
          </cell>
          <cell r="G43">
            <v>13229.800000000001</v>
          </cell>
          <cell r="H43">
            <v>6300.4</v>
          </cell>
          <cell r="AB43">
            <v>26</v>
          </cell>
          <cell r="AC43">
            <v>38961</v>
          </cell>
          <cell r="AD43">
            <v>0.1535</v>
          </cell>
          <cell r="AE43">
            <v>0.34960000000000002</v>
          </cell>
          <cell r="AG43">
            <v>0.17940989258809079</v>
          </cell>
          <cell r="AH43">
            <v>0.16095598391139587</v>
          </cell>
          <cell r="BO43">
            <v>38961</v>
          </cell>
          <cell r="BP43">
            <v>0.222135</v>
          </cell>
          <cell r="BQ43">
            <v>0.28274166666666667</v>
          </cell>
          <cell r="BR43" t="e">
            <v>#REF!</v>
          </cell>
          <cell r="BS43" t="e">
            <v>#REF!</v>
          </cell>
          <cell r="BT43">
            <v>39142</v>
          </cell>
        </row>
        <row r="44">
          <cell r="A44">
            <v>38899</v>
          </cell>
          <cell r="G44">
            <v>1392.8</v>
          </cell>
          <cell r="H44">
            <v>658.8</v>
          </cell>
          <cell r="L44">
            <v>8.1366459627329135E-2</v>
          </cell>
          <cell r="M44">
            <v>0.37335834896810494</v>
          </cell>
          <cell r="O44">
            <v>0.64013188883655192</v>
          </cell>
          <cell r="P44">
            <v>0.46075388026607533</v>
          </cell>
          <cell r="AB44">
            <v>27</v>
          </cell>
          <cell r="AC44">
            <v>38991</v>
          </cell>
          <cell r="AD44">
            <v>6.5299999999999997E-2</v>
          </cell>
          <cell r="AE44">
            <v>2.9499999999999998E-2</v>
          </cell>
          <cell r="AG44">
            <v>0.17940989258809079</v>
          </cell>
          <cell r="AH44">
            <v>0.16095598391139587</v>
          </cell>
          <cell r="BO44">
            <v>38991</v>
          </cell>
          <cell r="BP44">
            <v>5.2769999999999997E-2</v>
          </cell>
          <cell r="BS44" t="e">
            <v>#REF!</v>
          </cell>
          <cell r="BT44">
            <v>39234</v>
          </cell>
        </row>
        <row r="45">
          <cell r="A45">
            <v>38930</v>
          </cell>
          <cell r="G45">
            <v>1599</v>
          </cell>
          <cell r="H45">
            <v>911.9</v>
          </cell>
          <cell r="L45">
            <v>0.14804709936817928</v>
          </cell>
          <cell r="M45">
            <v>0.38418336369156036</v>
          </cell>
          <cell r="O45">
            <v>0.868427202617434</v>
          </cell>
          <cell r="P45">
            <v>0.50951829167356388</v>
          </cell>
          <cell r="AB45">
            <v>28</v>
          </cell>
          <cell r="AC45">
            <v>39022</v>
          </cell>
          <cell r="AD45">
            <v>0.12039999999999999</v>
          </cell>
          <cell r="AE45">
            <v>9.8000000000000004E-2</v>
          </cell>
          <cell r="AG45">
            <v>0.17940989258809079</v>
          </cell>
          <cell r="AH45">
            <v>0.16095598391139587</v>
          </cell>
          <cell r="BO45">
            <v>39022</v>
          </cell>
          <cell r="BP45">
            <v>0.11255999999999999</v>
          </cell>
          <cell r="BS45" t="e">
            <v>#REF!</v>
          </cell>
          <cell r="BT45">
            <v>39326</v>
          </cell>
        </row>
        <row r="46">
          <cell r="A46">
            <v>38961</v>
          </cell>
          <cell r="G46">
            <v>1285.8</v>
          </cell>
          <cell r="H46">
            <v>539</v>
          </cell>
          <cell r="L46">
            <v>-0.19587242026266416</v>
          </cell>
          <cell r="M46">
            <v>-0.40892641737032565</v>
          </cell>
          <cell r="O46">
            <v>0.5373027259684362</v>
          </cell>
          <cell r="P46">
            <v>0.47995606809445368</v>
          </cell>
          <cell r="AB46">
            <v>29</v>
          </cell>
          <cell r="AC46">
            <v>39052</v>
          </cell>
          <cell r="AD46">
            <v>0.31490000000000001</v>
          </cell>
          <cell r="AE46">
            <v>0.314</v>
          </cell>
          <cell r="AG46">
            <v>0.17940989258809079</v>
          </cell>
          <cell r="AH46">
            <v>0.16095598391139587</v>
          </cell>
          <cell r="BO46">
            <v>39052</v>
          </cell>
          <cell r="BP46">
            <v>0.314585</v>
          </cell>
          <cell r="BQ46">
            <v>0.15997166666666665</v>
          </cell>
          <cell r="BR46" t="e">
            <v>#REF!</v>
          </cell>
          <cell r="BS46" t="e">
            <v>#REF!</v>
          </cell>
          <cell r="BT46">
            <v>39417</v>
          </cell>
        </row>
        <row r="47">
          <cell r="A47">
            <v>38991</v>
          </cell>
          <cell r="G47">
            <v>2050.5</v>
          </cell>
          <cell r="H47">
            <v>755.8</v>
          </cell>
          <cell r="I47">
            <v>321.8</v>
          </cell>
          <cell r="L47">
            <v>0.59472701819878671</v>
          </cell>
          <cell r="M47">
            <v>0.40222634508348776</v>
          </cell>
          <cell r="O47">
            <v>0.47105244278642644</v>
          </cell>
          <cell r="P47">
            <v>0.20638467677573824</v>
          </cell>
          <cell r="AB47">
            <v>30</v>
          </cell>
          <cell r="AC47">
            <v>39083</v>
          </cell>
          <cell r="AD47">
            <v>0.29380000000000001</v>
          </cell>
          <cell r="AE47">
            <v>0.17069999999999999</v>
          </cell>
          <cell r="AG47">
            <v>0.17940989258809079</v>
          </cell>
          <cell r="AH47">
            <v>0.16095598391139587</v>
          </cell>
          <cell r="BO47">
            <v>39083</v>
          </cell>
          <cell r="BP47">
            <v>0.25071500000000002</v>
          </cell>
          <cell r="BS47" t="e">
            <v>#REF!</v>
          </cell>
          <cell r="BT47">
            <v>39508</v>
          </cell>
        </row>
        <row r="48">
          <cell r="A48">
            <v>39022</v>
          </cell>
          <cell r="G48">
            <v>1547</v>
          </cell>
          <cell r="H48">
            <v>556.6</v>
          </cell>
          <cell r="I48">
            <v>187.2</v>
          </cell>
          <cell r="L48">
            <v>-0.24554986588636918</v>
          </cell>
          <cell r="M48">
            <v>-0.2635617888330245</v>
          </cell>
          <cell r="N48">
            <v>-0.41827221876942211</v>
          </cell>
          <cell r="O48">
            <v>0.61972568317453658</v>
          </cell>
          <cell r="P48">
            <v>0.24379888268156424</v>
          </cell>
          <cell r="AB48">
            <v>31</v>
          </cell>
          <cell r="AC48">
            <v>39114</v>
          </cell>
          <cell r="AD48">
            <v>0.1022</v>
          </cell>
          <cell r="AE48">
            <v>0.33639999999999998</v>
          </cell>
          <cell r="AG48">
            <v>0.17940989258809079</v>
          </cell>
          <cell r="AH48">
            <v>0.16095598391139587</v>
          </cell>
          <cell r="BO48">
            <v>39114</v>
          </cell>
          <cell r="BP48">
            <v>0.18417</v>
          </cell>
        </row>
        <row r="49">
          <cell r="A49">
            <v>39052</v>
          </cell>
          <cell r="G49">
            <v>2008.2</v>
          </cell>
          <cell r="H49">
            <v>872</v>
          </cell>
          <cell r="I49">
            <v>305.5</v>
          </cell>
          <cell r="L49">
            <v>0.298125404007757</v>
          </cell>
          <cell r="M49">
            <v>0.56665468918433337</v>
          </cell>
          <cell r="N49">
            <v>0.63194444444444464</v>
          </cell>
          <cell r="O49">
            <v>0.87436998319955195</v>
          </cell>
          <cell r="P49">
            <v>0.56947444204463626</v>
          </cell>
          <cell r="AB49">
            <v>32</v>
          </cell>
          <cell r="AC49">
            <v>39142</v>
          </cell>
          <cell r="AD49">
            <v>0.1026</v>
          </cell>
          <cell r="AE49">
            <v>0.20979999999999999</v>
          </cell>
          <cell r="AG49">
            <v>0.17940989258809079</v>
          </cell>
          <cell r="AH49">
            <v>0.16095598391139587</v>
          </cell>
          <cell r="BO49">
            <v>39142</v>
          </cell>
          <cell r="BP49">
            <v>0.14011999999999999</v>
          </cell>
          <cell r="BQ49">
            <v>0.19166833333333333</v>
          </cell>
          <cell r="BR49" t="e">
            <v>#REF!</v>
          </cell>
        </row>
        <row r="50">
          <cell r="A50">
            <v>39083</v>
          </cell>
          <cell r="G50">
            <v>2564.1</v>
          </cell>
          <cell r="H50">
            <v>1017.9</v>
          </cell>
          <cell r="I50">
            <v>421.2</v>
          </cell>
          <cell r="L50">
            <v>0.27681505826112929</v>
          </cell>
          <cell r="M50">
            <v>0.16731651376146783</v>
          </cell>
          <cell r="N50">
            <v>0.37872340425531914</v>
          </cell>
          <cell r="O50">
            <v>0.97831957410693615</v>
          </cell>
          <cell r="P50">
            <v>0.43690005646527386</v>
          </cell>
          <cell r="AB50">
            <v>33</v>
          </cell>
          <cell r="AC50">
            <v>39173</v>
          </cell>
          <cell r="AD50">
            <v>2.3E-2</v>
          </cell>
          <cell r="AE50">
            <v>0.19819999999999999</v>
          </cell>
          <cell r="AG50">
            <v>0.17940989258809079</v>
          </cell>
          <cell r="AH50">
            <v>0.16095598391139587</v>
          </cell>
          <cell r="BO50">
            <v>39173</v>
          </cell>
          <cell r="BP50">
            <v>8.4319999999999992E-2</v>
          </cell>
        </row>
        <row r="51">
          <cell r="A51">
            <v>39114</v>
          </cell>
          <cell r="G51">
            <v>1520.7</v>
          </cell>
          <cell r="H51">
            <v>1042.3</v>
          </cell>
          <cell r="I51">
            <v>300.5</v>
          </cell>
          <cell r="L51">
            <v>-0.40692640692640691</v>
          </cell>
          <cell r="M51">
            <v>2.3970920522644601E-2</v>
          </cell>
          <cell r="N51">
            <v>-0.28656220322886983</v>
          </cell>
          <cell r="O51">
            <v>0.66214886872882284</v>
          </cell>
          <cell r="P51">
            <v>0.59690516316837727</v>
          </cell>
          <cell r="AB51">
            <v>34</v>
          </cell>
          <cell r="AC51">
            <v>39203</v>
          </cell>
          <cell r="AD51">
            <v>1.55E-2</v>
          </cell>
          <cell r="AE51">
            <v>1.52E-2</v>
          </cell>
          <cell r="AG51">
            <v>0.17940989258809079</v>
          </cell>
          <cell r="AH51">
            <v>0.16095598391139587</v>
          </cell>
          <cell r="BO51">
            <v>39203</v>
          </cell>
          <cell r="BP51">
            <v>1.5395000000000001E-2</v>
          </cell>
        </row>
        <row r="52">
          <cell r="A52">
            <v>39142</v>
          </cell>
          <cell r="G52">
            <v>1800.2</v>
          </cell>
          <cell r="H52">
            <v>680.4</v>
          </cell>
          <cell r="I52">
            <v>285.5</v>
          </cell>
          <cell r="L52">
            <v>0.18379693562175303</v>
          </cell>
          <cell r="M52">
            <v>-0.3472128945601074</v>
          </cell>
          <cell r="N52">
            <v>-4.991680532445919E-2</v>
          </cell>
          <cell r="O52">
            <v>0.72152625035861151</v>
          </cell>
          <cell r="P52">
            <v>0.73926380368098155</v>
          </cell>
          <cell r="AB52">
            <v>35</v>
          </cell>
          <cell r="AC52">
            <v>39234</v>
          </cell>
          <cell r="AD52">
            <v>0.1028</v>
          </cell>
          <cell r="AE52">
            <v>0.2288</v>
          </cell>
          <cell r="AG52">
            <v>0.17940989258809079</v>
          </cell>
          <cell r="AH52">
            <v>0.16095598391139587</v>
          </cell>
          <cell r="BO52">
            <v>39234</v>
          </cell>
          <cell r="BP52">
            <v>0.1469</v>
          </cell>
          <cell r="BQ52">
            <v>8.2205E-2</v>
          </cell>
          <cell r="BR52" t="e">
            <v>#REF!</v>
          </cell>
        </row>
        <row r="53">
          <cell r="A53">
            <v>39173</v>
          </cell>
          <cell r="G53">
            <v>1967.3</v>
          </cell>
          <cell r="H53">
            <v>808.7</v>
          </cell>
          <cell r="I53">
            <v>370.3</v>
          </cell>
          <cell r="L53">
            <v>9.2823019664481698E-2</v>
          </cell>
          <cell r="M53">
            <v>0.18856554967666095</v>
          </cell>
          <cell r="N53">
            <v>0.2970227670753065</v>
          </cell>
          <cell r="O53">
            <v>0.47540122993850287</v>
          </cell>
          <cell r="P53">
            <v>0.71298453717432753</v>
          </cell>
          <cell r="AB53">
            <v>36</v>
          </cell>
          <cell r="AC53">
            <v>39264</v>
          </cell>
          <cell r="AD53">
            <v>2.2800000000000001E-2</v>
          </cell>
          <cell r="AE53">
            <v>0.19209999999999999</v>
          </cell>
          <cell r="AG53">
            <v>0.17940989258809079</v>
          </cell>
          <cell r="AH53">
            <v>0.16095598391139587</v>
          </cell>
          <cell r="BO53">
            <v>39264</v>
          </cell>
          <cell r="BP53">
            <v>8.2054999999999989E-2</v>
          </cell>
        </row>
        <row r="54">
          <cell r="A54">
            <v>39203</v>
          </cell>
          <cell r="G54">
            <v>2281.3000000000002</v>
          </cell>
          <cell r="H54">
            <v>786.8</v>
          </cell>
          <cell r="I54">
            <v>420.2</v>
          </cell>
          <cell r="L54">
            <v>0.15960961724190526</v>
          </cell>
          <cell r="M54">
            <v>-2.7080499567206706E-2</v>
          </cell>
          <cell r="N54">
            <v>0.13475560356467731</v>
          </cell>
          <cell r="O54">
            <v>0.64134110367652353</v>
          </cell>
          <cell r="P54">
            <v>0.43734015345268551</v>
          </cell>
          <cell r="AB54">
            <v>37</v>
          </cell>
          <cell r="AC54">
            <v>39295</v>
          </cell>
          <cell r="AD54">
            <v>0.2094</v>
          </cell>
          <cell r="AE54">
            <v>0.10780000000000001</v>
          </cell>
          <cell r="AG54">
            <v>0.17940989258809079</v>
          </cell>
          <cell r="AH54">
            <v>0.16095598391139587</v>
          </cell>
          <cell r="BO54">
            <v>39295</v>
          </cell>
          <cell r="BP54">
            <v>0.17383999999999999</v>
          </cell>
        </row>
        <row r="55">
          <cell r="A55">
            <v>39234</v>
          </cell>
          <cell r="G55">
            <v>2354.1999999999998</v>
          </cell>
          <cell r="H55">
            <v>842</v>
          </cell>
          <cell r="I55">
            <v>432.9</v>
          </cell>
          <cell r="L55">
            <v>3.1955463989830291E-2</v>
          </cell>
          <cell r="M55">
            <v>7.0157600406710818E-2</v>
          </cell>
          <cell r="N55">
            <v>3.0223702998572133E-2</v>
          </cell>
          <cell r="O55">
            <v>0.82779503105590058</v>
          </cell>
          <cell r="P55">
            <v>0.75526370648321861</v>
          </cell>
          <cell r="AB55">
            <v>38</v>
          </cell>
          <cell r="AC55">
            <v>39326</v>
          </cell>
          <cell r="AD55">
            <v>0.1225</v>
          </cell>
          <cell r="AE55">
            <v>0.10680000000000001</v>
          </cell>
          <cell r="AG55">
            <v>0.17940989258809079</v>
          </cell>
          <cell r="AH55">
            <v>0.16095598391139587</v>
          </cell>
          <cell r="BO55">
            <v>39326</v>
          </cell>
          <cell r="BP55">
            <v>0.117005</v>
          </cell>
          <cell r="BQ55">
            <v>0.12430000000000001</v>
          </cell>
          <cell r="BR55" t="e">
            <v>#REF!</v>
          </cell>
        </row>
        <row r="56">
          <cell r="A56" t="str">
            <v>F2007</v>
          </cell>
          <cell r="G56">
            <v>22371.100000000002</v>
          </cell>
          <cell r="H56">
            <v>9472.1999999999989</v>
          </cell>
          <cell r="AC56">
            <v>39356</v>
          </cell>
          <cell r="AD56">
            <v>-0.24740000000000001</v>
          </cell>
          <cell r="AE56">
            <v>-6.6199999999999995E-2</v>
          </cell>
          <cell r="AG56">
            <v>0.17940989258809079</v>
          </cell>
          <cell r="AH56">
            <v>0.16095598391139587</v>
          </cell>
          <cell r="BO56">
            <v>39356</v>
          </cell>
          <cell r="BP56">
            <v>-0.18398</v>
          </cell>
        </row>
        <row r="57">
          <cell r="A57">
            <v>39264</v>
          </cell>
          <cell r="G57">
            <v>2346.5</v>
          </cell>
          <cell r="H57">
            <v>1085</v>
          </cell>
          <cell r="I57">
            <v>455.4</v>
          </cell>
          <cell r="L57">
            <v>-3.2707501486703983E-3</v>
          </cell>
          <cell r="M57">
            <v>0.28859857482185269</v>
          </cell>
          <cell r="O57">
            <v>0.68473578403216551</v>
          </cell>
          <cell r="P57">
            <v>0.64693381906496672</v>
          </cell>
          <cell r="AC57">
            <v>39387</v>
          </cell>
          <cell r="AD57">
            <v>0.39550000000000002</v>
          </cell>
          <cell r="AE57">
            <v>0.29770000000000002</v>
          </cell>
          <cell r="AG57">
            <v>0.17940989258809079</v>
          </cell>
          <cell r="AH57">
            <v>0.16095598391139587</v>
          </cell>
          <cell r="BO57">
            <v>39387</v>
          </cell>
          <cell r="BP57">
            <v>0.36126999999999998</v>
          </cell>
        </row>
        <row r="58">
          <cell r="A58">
            <v>39295</v>
          </cell>
          <cell r="G58">
            <v>3057</v>
          </cell>
          <cell r="H58">
            <v>1325</v>
          </cell>
          <cell r="I58">
            <v>647.4</v>
          </cell>
          <cell r="L58">
            <v>0.30279139143405076</v>
          </cell>
          <cell r="M58">
            <v>0.22119815668202758</v>
          </cell>
          <cell r="N58">
            <v>0.42160737812911719</v>
          </cell>
          <cell r="O58">
            <v>0.91181988742964348</v>
          </cell>
          <cell r="P58">
            <v>0.45301019848667612</v>
          </cell>
          <cell r="AC58">
            <v>39417</v>
          </cell>
          <cell r="AD58">
            <v>7.8600000000000003E-2</v>
          </cell>
          <cell r="AE58">
            <v>0.1615</v>
          </cell>
          <cell r="AF58">
            <v>3.0300000000000001E-2</v>
          </cell>
          <cell r="AG58">
            <v>0.17940989258809079</v>
          </cell>
          <cell r="AH58">
            <v>0.16095598391139587</v>
          </cell>
          <cell r="BO58">
            <v>39417</v>
          </cell>
          <cell r="BP58">
            <v>0.107615</v>
          </cell>
          <cell r="BQ58">
            <v>9.4968333333333321E-2</v>
          </cell>
          <cell r="BR58" t="e">
            <v>#REF!</v>
          </cell>
        </row>
        <row r="59">
          <cell r="A59">
            <v>39326</v>
          </cell>
          <cell r="G59">
            <v>2498.5</v>
          </cell>
          <cell r="H59">
            <v>878.3</v>
          </cell>
          <cell r="I59">
            <v>445.2</v>
          </cell>
          <cell r="L59">
            <v>-0.18269545305855417</v>
          </cell>
          <cell r="M59">
            <v>-0.3371320754716981</v>
          </cell>
          <cell r="N59">
            <v>-0.31232622798887855</v>
          </cell>
          <cell r="O59">
            <v>0.94314823456214048</v>
          </cell>
          <cell r="P59">
            <v>0.62949907235621505</v>
          </cell>
          <cell r="AC59">
            <v>39448</v>
          </cell>
          <cell r="AD59">
            <v>3.6299999999999999E-2</v>
          </cell>
          <cell r="AE59">
            <v>5.4100000000000002E-2</v>
          </cell>
          <cell r="AF59">
            <v>0.25469999999999998</v>
          </cell>
          <cell r="AG59">
            <v>0.17940989258809079</v>
          </cell>
          <cell r="AH59">
            <v>0.16095598391139587</v>
          </cell>
          <cell r="BO59">
            <v>39448</v>
          </cell>
          <cell r="BP59">
            <v>4.2529999999999998E-2</v>
          </cell>
        </row>
        <row r="60">
          <cell r="A60">
            <v>39356</v>
          </cell>
          <cell r="G60">
            <v>2430.4</v>
          </cell>
          <cell r="H60">
            <v>1014.2</v>
          </cell>
          <cell r="I60">
            <v>1657.9</v>
          </cell>
          <cell r="L60">
            <v>-2.7256353812287304E-2</v>
          </cell>
          <cell r="M60">
            <v>0.15473072981896863</v>
          </cell>
          <cell r="N60">
            <v>2.7239442946990118</v>
          </cell>
          <cell r="O60">
            <v>0.18527188490612057</v>
          </cell>
          <cell r="P60">
            <v>0.34188938872717656</v>
          </cell>
          <cell r="Q60">
            <v>4.1519577377252954</v>
          </cell>
          <cell r="AC60">
            <v>39479</v>
          </cell>
          <cell r="AD60">
            <v>0.12509999999999999</v>
          </cell>
          <cell r="AE60">
            <v>5.1200000000000002E-2</v>
          </cell>
          <cell r="AF60">
            <v>0.34379999999999999</v>
          </cell>
          <cell r="AG60">
            <v>0.17940989258809079</v>
          </cell>
          <cell r="AH60">
            <v>0.16095598391139587</v>
          </cell>
          <cell r="BO60">
            <v>39479</v>
          </cell>
          <cell r="BP60">
            <v>9.923499999999999E-2</v>
          </cell>
        </row>
        <row r="61">
          <cell r="A61">
            <v>39387</v>
          </cell>
          <cell r="G61">
            <v>3422.3</v>
          </cell>
          <cell r="H61">
            <v>1093</v>
          </cell>
          <cell r="I61">
            <v>864</v>
          </cell>
          <cell r="L61">
            <v>0.40812211981566815</v>
          </cell>
          <cell r="M61">
            <v>7.7696706763951795E-2</v>
          </cell>
          <cell r="N61">
            <v>-0.47885879727365943</v>
          </cell>
          <cell r="O61">
            <v>1.2122171945701359</v>
          </cell>
          <cell r="P61">
            <v>0.96370822853036286</v>
          </cell>
          <cell r="Q61">
            <v>3.6153846153846159</v>
          </cell>
          <cell r="AC61">
            <v>39508</v>
          </cell>
          <cell r="AD61">
            <v>0.18140000000000001</v>
          </cell>
          <cell r="AE61">
            <v>0.12509999999999999</v>
          </cell>
          <cell r="AF61">
            <v>0.25600000000000001</v>
          </cell>
          <cell r="AG61">
            <v>0.17940989258809079</v>
          </cell>
          <cell r="AH61">
            <v>0.16095598391139587</v>
          </cell>
          <cell r="BO61">
            <v>39508</v>
          </cell>
          <cell r="BP61">
            <v>0.16169499999999998</v>
          </cell>
          <cell r="BQ61">
            <v>0.10115333333333332</v>
          </cell>
          <cell r="BR61" t="e">
            <v>#REF!</v>
          </cell>
        </row>
        <row r="62">
          <cell r="A62">
            <v>39417</v>
          </cell>
          <cell r="G62">
            <v>3547.9</v>
          </cell>
          <cell r="H62">
            <v>1486.6</v>
          </cell>
          <cell r="I62">
            <v>699</v>
          </cell>
          <cell r="L62">
            <v>3.6700464599830562E-2</v>
          </cell>
          <cell r="M62">
            <v>0.36010978956999073</v>
          </cell>
          <cell r="N62">
            <v>-0.19097222222222221</v>
          </cell>
          <cell r="O62">
            <v>0.76670650333632118</v>
          </cell>
          <cell r="P62">
            <v>0.7048165137614677</v>
          </cell>
          <cell r="Q62">
            <v>1.2880523731587563</v>
          </cell>
          <cell r="AC62">
            <v>39539</v>
          </cell>
          <cell r="AD62">
            <v>0.13450000000000001</v>
          </cell>
          <cell r="AE62">
            <v>8.1299999999999997E-2</v>
          </cell>
          <cell r="AF62">
            <v>0.53400000000000003</v>
          </cell>
          <cell r="AG62">
            <v>0.17940989258809079</v>
          </cell>
          <cell r="AH62">
            <v>0.16095598391139587</v>
          </cell>
          <cell r="BO62">
            <v>39539</v>
          </cell>
          <cell r="BP62">
            <v>0.11588</v>
          </cell>
        </row>
        <row r="63">
          <cell r="A63">
            <v>39448</v>
          </cell>
          <cell r="G63">
            <v>3740.4</v>
          </cell>
          <cell r="H63">
            <v>1366.5</v>
          </cell>
          <cell r="I63">
            <v>998.7</v>
          </cell>
          <cell r="L63">
            <v>5.4257448067871028E-2</v>
          </cell>
          <cell r="M63">
            <v>-8.0788376160365827E-2</v>
          </cell>
          <cell r="N63">
            <v>0.42875536480686693</v>
          </cell>
          <cell r="O63">
            <v>0.45875745875745877</v>
          </cell>
          <cell r="P63">
            <v>0.34246979074565287</v>
          </cell>
          <cell r="Q63">
            <v>1.3710826210826212</v>
          </cell>
          <cell r="AC63">
            <v>39569</v>
          </cell>
          <cell r="AD63">
            <v>0.12139999999999999</v>
          </cell>
          <cell r="AE63">
            <v>0.1003</v>
          </cell>
          <cell r="AF63">
            <v>0.43149999999999999</v>
          </cell>
          <cell r="AG63">
            <v>0.17940989258809079</v>
          </cell>
          <cell r="AH63">
            <v>0.16095598391139587</v>
          </cell>
          <cell r="BP63">
            <v>0.11401499999999999</v>
          </cell>
        </row>
        <row r="64">
          <cell r="A64">
            <v>39479</v>
          </cell>
          <cell r="G64">
            <v>2302.4</v>
          </cell>
          <cell r="H64">
            <v>1417.7</v>
          </cell>
          <cell r="I64">
            <v>696.6</v>
          </cell>
          <cell r="L64">
            <v>-0.38445086087049507</v>
          </cell>
          <cell r="M64">
            <v>3.7467983900475677E-2</v>
          </cell>
          <cell r="N64">
            <v>-0.30249324121357768</v>
          </cell>
          <cell r="O64">
            <v>0.5140395870322878</v>
          </cell>
          <cell r="P64">
            <v>0.36016501966804193</v>
          </cell>
          <cell r="Q64">
            <v>1.3181364392678869</v>
          </cell>
          <cell r="AC64">
            <v>39600</v>
          </cell>
          <cell r="AD64">
            <v>0.13200000000000001</v>
          </cell>
          <cell r="AE64">
            <v>0.11559999999999999</v>
          </cell>
          <cell r="AF64">
            <v>0.31059999999999999</v>
          </cell>
          <cell r="AG64">
            <v>0.17940989258809079</v>
          </cell>
          <cell r="AH64">
            <v>0.16095598391139587</v>
          </cell>
          <cell r="BP64">
            <v>0.12625999999999998</v>
          </cell>
        </row>
        <row r="65">
          <cell r="A65">
            <v>39508</v>
          </cell>
          <cell r="C65">
            <v>39234</v>
          </cell>
          <cell r="D65">
            <v>38869</v>
          </cell>
          <cell r="G65">
            <v>2768.8</v>
          </cell>
          <cell r="H65">
            <v>989</v>
          </cell>
          <cell r="I65">
            <v>654.5</v>
          </cell>
          <cell r="L65">
            <v>0.20257123002084776</v>
          </cell>
          <cell r="M65">
            <v>-0.30239119700924033</v>
          </cell>
          <cell r="N65">
            <v>-6.0436405397645721E-2</v>
          </cell>
          <cell r="O65">
            <v>0.53805132763026342</v>
          </cell>
          <cell r="P65">
            <v>0.45355673133450924</v>
          </cell>
          <cell r="Q65">
            <v>1.2924693520140105</v>
          </cell>
          <cell r="AC65">
            <v>39630</v>
          </cell>
          <cell r="AD65">
            <v>0.1113</v>
          </cell>
          <cell r="AE65">
            <v>0.13020000000000001</v>
          </cell>
          <cell r="AG65">
            <v>0.17940989258809079</v>
          </cell>
          <cell r="AH65">
            <v>0.16095598391139587</v>
          </cell>
        </row>
        <row r="66">
          <cell r="A66">
            <v>39539</v>
          </cell>
          <cell r="B66" t="str">
            <v>Value retailing</v>
          </cell>
          <cell r="C66">
            <v>235.42</v>
          </cell>
          <cell r="D66">
            <v>128.80000000000001</v>
          </cell>
          <cell r="E66">
            <v>0.82779503105590035</v>
          </cell>
          <cell r="G66">
            <v>2974.8</v>
          </cell>
          <cell r="H66">
            <v>1150</v>
          </cell>
          <cell r="I66">
            <v>839</v>
          </cell>
          <cell r="L66">
            <v>7.4400462294134551E-2</v>
          </cell>
          <cell r="M66">
            <v>0.16279069767441867</v>
          </cell>
          <cell r="N66">
            <v>0.28189457601222312</v>
          </cell>
          <cell r="O66">
            <v>0.5121232145580239</v>
          </cell>
          <cell r="P66">
            <v>0.42203536540126119</v>
          </cell>
          <cell r="Q66">
            <v>1.2657304887928706</v>
          </cell>
          <cell r="AC66">
            <v>39661</v>
          </cell>
          <cell r="AD66">
            <v>0.14130000000000001</v>
          </cell>
          <cell r="AE66">
            <v>8.1699999999999995E-2</v>
          </cell>
          <cell r="AG66">
            <v>0.17940989258809079</v>
          </cell>
          <cell r="AH66">
            <v>0.16095598391139587</v>
          </cell>
        </row>
        <row r="67">
          <cell r="A67">
            <v>39569</v>
          </cell>
          <cell r="B67" t="str">
            <v>Lifestyle Retailing</v>
          </cell>
          <cell r="C67">
            <v>84.2</v>
          </cell>
          <cell r="D67">
            <v>47.97</v>
          </cell>
          <cell r="E67">
            <v>0.75526370648321883</v>
          </cell>
          <cell r="G67">
            <v>3307.5</v>
          </cell>
          <cell r="H67">
            <v>1161.0999999999999</v>
          </cell>
          <cell r="I67">
            <v>938</v>
          </cell>
          <cell r="L67">
            <v>0.11183945139169005</v>
          </cell>
          <cell r="M67">
            <v>9.6521739130432938E-3</v>
          </cell>
          <cell r="N67">
            <v>0.11799761620977356</v>
          </cell>
          <cell r="O67">
            <v>0.44983123657563651</v>
          </cell>
          <cell r="P67">
            <v>0.47572445348246051</v>
          </cell>
          <cell r="Q67">
            <v>1.2322703474535937</v>
          </cell>
          <cell r="AC67">
            <v>39692</v>
          </cell>
          <cell r="AD67">
            <v>6.2399999999999997E-2</v>
          </cell>
          <cell r="AE67">
            <v>5.0700000000000002E-2</v>
          </cell>
          <cell r="AF67">
            <v>0.2261</v>
          </cell>
          <cell r="AG67">
            <v>0.17940989258809079</v>
          </cell>
          <cell r="AH67">
            <v>0.16095598391139587</v>
          </cell>
        </row>
        <row r="68">
          <cell r="A68">
            <v>39600</v>
          </cell>
          <cell r="B68" t="str">
            <v>Home retailing</v>
          </cell>
          <cell r="C68">
            <v>43.29</v>
          </cell>
          <cell r="D68">
            <v>0</v>
          </cell>
          <cell r="G68">
            <v>3710.5</v>
          </cell>
          <cell r="H68">
            <v>1294.9000000000001</v>
          </cell>
          <cell r="I68">
            <v>870.2</v>
          </cell>
          <cell r="L68">
            <v>0.12184429327286472</v>
          </cell>
          <cell r="M68">
            <v>0.11523555249332551</v>
          </cell>
          <cell r="N68">
            <v>-7.2281449893390137E-2</v>
          </cell>
          <cell r="O68">
            <v>0.57611927618724001</v>
          </cell>
          <cell r="P68">
            <v>0.53788598574821855</v>
          </cell>
          <cell r="Q68">
            <v>1.0101640101640106</v>
          </cell>
          <cell r="AC68">
            <v>39722</v>
          </cell>
          <cell r="AD68">
            <v>0.49259999999999998</v>
          </cell>
          <cell r="AE68">
            <v>0.33179999999999998</v>
          </cell>
          <cell r="AF68">
            <v>0.22739999999999999</v>
          </cell>
        </row>
        <row r="69">
          <cell r="A69" t="str">
            <v>F2008</v>
          </cell>
          <cell r="G69">
            <v>36107</v>
          </cell>
          <cell r="H69">
            <v>14261.300000000001</v>
          </cell>
          <cell r="I69">
            <v>9765.9000000000015</v>
          </cell>
          <cell r="O69">
            <v>0.61400199364358454</v>
          </cell>
          <cell r="P69">
            <v>0.5055953210447417</v>
          </cell>
          <cell r="AC69">
            <v>39753</v>
          </cell>
          <cell r="AD69">
            <v>-0.13780000000000001</v>
          </cell>
          <cell r="AE69">
            <v>-0.1032</v>
          </cell>
          <cell r="AF69">
            <v>-0.36</v>
          </cell>
        </row>
        <row r="70">
          <cell r="A70">
            <v>39630</v>
          </cell>
          <cell r="B70" t="str">
            <v>Less:Inter-Company Sales</v>
          </cell>
          <cell r="C70">
            <v>20.420000000000002</v>
          </cell>
          <cell r="D70">
            <v>0</v>
          </cell>
          <cell r="G70">
            <v>3171</v>
          </cell>
          <cell r="H70">
            <v>1495.8</v>
          </cell>
          <cell r="I70">
            <v>865.8</v>
          </cell>
          <cell r="L70">
            <v>-0.14539819431343481</v>
          </cell>
          <cell r="M70">
            <v>0.1551471156073827</v>
          </cell>
          <cell r="N70">
            <v>-5.0563088945071444E-3</v>
          </cell>
          <cell r="O70">
            <v>0.35137438738546778</v>
          </cell>
          <cell r="P70">
            <v>0.3786175115207373</v>
          </cell>
          <cell r="Q70">
            <v>0.90118577075098805</v>
          </cell>
          <cell r="AC70">
            <v>39783</v>
          </cell>
        </row>
        <row r="71">
          <cell r="A71">
            <v>39661</v>
          </cell>
          <cell r="B71" t="str">
            <v>Total</v>
          </cell>
          <cell r="C71">
            <v>-20.420000000000002</v>
          </cell>
          <cell r="D71">
            <v>0</v>
          </cell>
          <cell r="E71" t="e">
            <v>#DIV/0!</v>
          </cell>
          <cell r="G71">
            <v>4564.2</v>
          </cell>
          <cell r="H71">
            <v>1824.3</v>
          </cell>
          <cell r="I71">
            <v>1480.4</v>
          </cell>
          <cell r="L71">
            <v>0.43935666982024602</v>
          </cell>
          <cell r="M71">
            <v>0.21961492178098685</v>
          </cell>
          <cell r="N71">
            <v>-0.848411308737546</v>
          </cell>
          <cell r="O71">
            <v>0.49303238469087329</v>
          </cell>
          <cell r="P71">
            <v>0.37683018867924534</v>
          </cell>
          <cell r="Q71">
            <v>1.286685202347853</v>
          </cell>
          <cell r="AC71">
            <v>39814</v>
          </cell>
        </row>
        <row r="72">
          <cell r="A72">
            <v>39692</v>
          </cell>
          <cell r="B72" t="str">
            <v>Total</v>
          </cell>
          <cell r="C72">
            <v>40.840000000000003</v>
          </cell>
          <cell r="D72">
            <v>0</v>
          </cell>
          <cell r="E72" t="e">
            <v>#DIV/0!</v>
          </cell>
          <cell r="G72">
            <v>3295</v>
          </cell>
          <cell r="H72">
            <v>1197</v>
          </cell>
          <cell r="I72">
            <v>771.1</v>
          </cell>
          <cell r="L72">
            <v>-0.27807720958766047</v>
          </cell>
          <cell r="M72">
            <v>-0.34385791810557476</v>
          </cell>
          <cell r="N72">
            <v>-0.47912726290191843</v>
          </cell>
          <cell r="O72">
            <v>0.31879127476485891</v>
          </cell>
          <cell r="P72">
            <v>0.36286007059091441</v>
          </cell>
          <cell r="Q72">
            <v>0.73203054806828405</v>
          </cell>
          <cell r="AC72">
            <v>39845</v>
          </cell>
        </row>
        <row r="73">
          <cell r="A73">
            <v>39722</v>
          </cell>
          <cell r="G73">
            <v>4553.3999999999996</v>
          </cell>
          <cell r="H73">
            <v>1679.9</v>
          </cell>
          <cell r="I73">
            <v>1361.7</v>
          </cell>
          <cell r="L73">
            <v>0.38191198786039449</v>
          </cell>
          <cell r="M73">
            <v>0.40342522974101924</v>
          </cell>
          <cell r="N73">
            <v>0.76591881727402411</v>
          </cell>
          <cell r="O73">
            <v>0.87351876234364689</v>
          </cell>
          <cell r="P73">
            <v>0.65637941234470509</v>
          </cell>
          <cell r="Q73">
            <v>-0.17865975028650705</v>
          </cell>
          <cell r="AC73">
            <v>39873</v>
          </cell>
        </row>
        <row r="74">
          <cell r="A74">
            <v>39753</v>
          </cell>
          <cell r="G74">
            <v>3556.7</v>
          </cell>
          <cell r="H74">
            <v>1188.5</v>
          </cell>
          <cell r="I74">
            <v>632.4</v>
          </cell>
          <cell r="L74">
            <v>-0.21889137787148061</v>
          </cell>
          <cell r="M74">
            <v>-0.29251741175069945</v>
          </cell>
          <cell r="N74">
            <v>-0.53558052434456926</v>
          </cell>
          <cell r="O74">
            <v>3.9271834731028799E-2</v>
          </cell>
          <cell r="P74">
            <v>8.7374199451052181E-2</v>
          </cell>
          <cell r="Q74">
            <v>-0.2680555555555556</v>
          </cell>
        </row>
        <row r="75">
          <cell r="B75" t="str">
            <v>Same Store Growth</v>
          </cell>
          <cell r="G75">
            <v>19140.3</v>
          </cell>
          <cell r="H75">
            <v>7385.5</v>
          </cell>
          <cell r="I75">
            <v>5111.3999999999996</v>
          </cell>
          <cell r="AC75" t="str">
            <v>F2008</v>
          </cell>
          <cell r="AD75">
            <v>0.10934166666666667</v>
          </cell>
          <cell r="AE75">
            <v>0.11060833333333332</v>
          </cell>
          <cell r="AF75">
            <v>0.30838333333333334</v>
          </cell>
        </row>
        <row r="76">
          <cell r="B76" t="str">
            <v>Value retailing</v>
          </cell>
          <cell r="C76">
            <v>140.24</v>
          </cell>
          <cell r="D76">
            <v>127.16</v>
          </cell>
          <cell r="E76">
            <v>0.10286253538848711</v>
          </cell>
          <cell r="G76">
            <v>13754.7</v>
          </cell>
          <cell r="H76">
            <v>5395.5</v>
          </cell>
          <cell r="I76">
            <v>4069.9</v>
          </cell>
          <cell r="AC76" t="str">
            <v>F2009 YTD</v>
          </cell>
          <cell r="AD76">
            <v>0.13396</v>
          </cell>
          <cell r="AE76">
            <v>9.8240000000000008E-2</v>
          </cell>
          <cell r="AI76">
            <v>30000</v>
          </cell>
        </row>
        <row r="77">
          <cell r="B77" t="str">
            <v>Lifestyle Retailing</v>
          </cell>
          <cell r="C77">
            <v>58.94</v>
          </cell>
          <cell r="D77">
            <v>47.97</v>
          </cell>
          <cell r="E77">
            <v>0.22868459453825296</v>
          </cell>
          <cell r="G77">
            <v>0.39154616240266948</v>
          </cell>
          <cell r="H77">
            <v>0.36882587341302941</v>
          </cell>
          <cell r="I77">
            <v>0.25590309344209916</v>
          </cell>
          <cell r="AD77">
            <v>0.12698000000000001</v>
          </cell>
          <cell r="AE77">
            <v>3.7529999999999994E-2</v>
          </cell>
          <cell r="AF77">
            <v>0.16450999999999999</v>
          </cell>
          <cell r="AI77">
            <v>0.03</v>
          </cell>
        </row>
        <row r="78">
          <cell r="B78" t="str">
            <v>Home retailing</v>
          </cell>
          <cell r="C78">
            <v>43.29</v>
          </cell>
          <cell r="D78">
            <v>0</v>
          </cell>
          <cell r="M78">
            <v>136.16999999999999</v>
          </cell>
          <cell r="AD78">
            <v>7.9986666666666664E-2</v>
          </cell>
          <cell r="AE78">
            <v>2.3039999999999998E-2</v>
          </cell>
          <cell r="AF78">
            <v>0.10302666666666666</v>
          </cell>
        </row>
        <row r="79">
          <cell r="I79">
            <v>1657.9</v>
          </cell>
          <cell r="M79">
            <v>759.5</v>
          </cell>
        </row>
        <row r="80">
          <cell r="M80">
            <v>56.36</v>
          </cell>
        </row>
        <row r="81">
          <cell r="M81">
            <v>839.31</v>
          </cell>
        </row>
        <row r="82">
          <cell r="G82">
            <v>455.34</v>
          </cell>
          <cell r="H82">
            <v>243.04</v>
          </cell>
        </row>
        <row r="83">
          <cell r="G83">
            <v>167.99</v>
          </cell>
          <cell r="H83">
            <v>101.42</v>
          </cell>
        </row>
        <row r="84">
          <cell r="G84">
            <v>759.5</v>
          </cell>
          <cell r="H84">
            <v>426.03</v>
          </cell>
        </row>
        <row r="85">
          <cell r="G85">
            <v>-56.36</v>
          </cell>
          <cell r="H85">
            <v>-40.44</v>
          </cell>
        </row>
        <row r="86">
          <cell r="G86">
            <v>1326.47</v>
          </cell>
          <cell r="H86">
            <v>730.05</v>
          </cell>
        </row>
      </sheetData>
      <sheetData sheetId="2" refreshError="1">
        <row r="1">
          <cell r="A1" t="str">
            <v>Particulars</v>
          </cell>
          <cell r="B1" t="str">
            <v>1QF02</v>
          </cell>
          <cell r="C1" t="str">
            <v>2QF02</v>
          </cell>
          <cell r="D1" t="str">
            <v>3QF02</v>
          </cell>
          <cell r="E1" t="str">
            <v>4QF02</v>
          </cell>
          <cell r="F1" t="str">
            <v>Year Ended 02</v>
          </cell>
          <cell r="G1" t="str">
            <v>1QF03</v>
          </cell>
          <cell r="H1" t="str">
            <v>2QF03</v>
          </cell>
          <cell r="I1" t="str">
            <v>3QF03</v>
          </cell>
          <cell r="J1" t="str">
            <v>4QF03</v>
          </cell>
          <cell r="K1" t="str">
            <v>Year Ended 03</v>
          </cell>
          <cell r="L1" t="str">
            <v>1QF04</v>
          </cell>
          <cell r="M1" t="str">
            <v>2QF04</v>
          </cell>
          <cell r="N1" t="str">
            <v>3QF04</v>
          </cell>
          <cell r="O1" t="str">
            <v>4QF04</v>
          </cell>
          <cell r="P1" t="str">
            <v>Year Ended 04</v>
          </cell>
          <cell r="Q1" t="str">
            <v>1QF05</v>
          </cell>
          <cell r="R1" t="str">
            <v>2QF05</v>
          </cell>
          <cell r="S1" t="str">
            <v>3QF05</v>
          </cell>
          <cell r="T1" t="str">
            <v>4QF05</v>
          </cell>
          <cell r="U1" t="str">
            <v>Year Ended 05</v>
          </cell>
          <cell r="V1" t="str">
            <v>1QF06</v>
          </cell>
          <cell r="W1" t="str">
            <v>2QF06</v>
          </cell>
          <cell r="X1" t="str">
            <v>3QF06</v>
          </cell>
          <cell r="Y1" t="str">
            <v>4QF06</v>
          </cell>
          <cell r="Z1" t="str">
            <v>Year Ended 06</v>
          </cell>
          <cell r="AA1" t="str">
            <v>2006 - Restated</v>
          </cell>
          <cell r="AB1" t="str">
            <v>1Q07</v>
          </cell>
          <cell r="AC1" t="str">
            <v>2Q07</v>
          </cell>
          <cell r="AD1" t="str">
            <v>3Q07</v>
          </cell>
          <cell r="AE1" t="str">
            <v>4Q07</v>
          </cell>
          <cell r="AF1">
            <v>2007</v>
          </cell>
          <cell r="AG1" t="str">
            <v>1Q08</v>
          </cell>
          <cell r="AH1" t="str">
            <v>2Q08</v>
          </cell>
          <cell r="AI1" t="str">
            <v>3Q08</v>
          </cell>
          <cell r="AJ1" t="str">
            <v>4Q08</v>
          </cell>
          <cell r="AK1" t="str">
            <v>F2008</v>
          </cell>
          <cell r="AL1" t="str">
            <v>1Q09</v>
          </cell>
          <cell r="AN1" t="str">
            <v>1Q09</v>
          </cell>
          <cell r="AO1" t="str">
            <v>1Q09e</v>
          </cell>
          <cell r="AP1" t="str">
            <v>Act vs Est</v>
          </cell>
          <cell r="AR1" t="str">
            <v>F2008A</v>
          </cell>
          <cell r="AS1" t="str">
            <v>F2008E</v>
          </cell>
          <cell r="AT1" t="str">
            <v>Act vs Est</v>
          </cell>
          <cell r="AU1" t="str">
            <v>YoY</v>
          </cell>
          <cell r="AW1" t="str">
            <v>4Q08</v>
          </cell>
          <cell r="AX1" t="str">
            <v>4Q07</v>
          </cell>
          <cell r="AY1" t="str">
            <v>YoY %</v>
          </cell>
          <cell r="BA1" t="str">
            <v>F2008</v>
          </cell>
          <cell r="BB1" t="str">
            <v>F2007</v>
          </cell>
          <cell r="BC1" t="str">
            <v>YoY %</v>
          </cell>
        </row>
        <row r="2">
          <cell r="Q2">
            <v>2.7167095336226861E-5</v>
          </cell>
          <cell r="AG2">
            <v>916.19999999999891</v>
          </cell>
          <cell r="AL2">
            <v>0.6904605981226819</v>
          </cell>
        </row>
        <row r="3">
          <cell r="A3" t="str">
            <v>Sequential revenue growth</v>
          </cell>
          <cell r="C3">
            <v>0.56403173744250568</v>
          </cell>
          <cell r="D3">
            <v>2.6998431025465619E-2</v>
          </cell>
          <cell r="E3">
            <v>7.6667149794409362E-2</v>
          </cell>
          <cell r="G3">
            <v>8.6049738162748968E-2</v>
          </cell>
          <cell r="H3">
            <v>0.24951005626954892</v>
          </cell>
          <cell r="I3">
            <v>-0.12695294695920289</v>
          </cell>
          <cell r="J3">
            <v>0.4914381878930818</v>
          </cell>
          <cell r="L3">
            <v>-5.0032258507323624E-2</v>
          </cell>
          <cell r="M3">
            <v>0.10608098930411769</v>
          </cell>
          <cell r="N3">
            <v>3.0112828391499757E-3</v>
          </cell>
          <cell r="O3">
            <v>0.38885028449664261</v>
          </cell>
          <cell r="Q3">
            <v>-5.6908308426404264E-2</v>
          </cell>
          <cell r="R3">
            <v>0.18439691275494807</v>
          </cell>
          <cell r="S3">
            <v>0.15426071843869482</v>
          </cell>
          <cell r="T3">
            <v>0.29998770719558232</v>
          </cell>
          <cell r="V3">
            <v>2.0673033209630098E-2</v>
          </cell>
          <cell r="W3">
            <v>0.29375390077978603</v>
          </cell>
          <cell r="X3">
            <v>-3.5181039717255169E-2</v>
          </cell>
          <cell r="Y3">
            <v>0.2629806285036822</v>
          </cell>
          <cell r="AB3">
            <v>4.9047024095367542E-2</v>
          </cell>
          <cell r="AC3">
            <v>0.24747868581900301</v>
          </cell>
          <cell r="AD3">
            <v>0.14396399774089108</v>
          </cell>
          <cell r="AE3">
            <v>0.1841839307502573</v>
          </cell>
          <cell r="AG3">
            <v>0.16756562718603882</v>
          </cell>
          <cell r="AH3">
            <v>0.12914657045027811</v>
          </cell>
          <cell r="AI3">
            <v>0.10400652129610766</v>
          </cell>
          <cell r="AJ3">
            <v>1.9965444423113876E-2</v>
          </cell>
          <cell r="AL3">
            <v>0.14972108442903367</v>
          </cell>
          <cell r="AM3">
            <v>-1.7844542757005144E-2</v>
          </cell>
        </row>
        <row r="4">
          <cell r="A4" t="str">
            <v>Quarterly  Sq. Feet - Value</v>
          </cell>
          <cell r="B4" t="e">
            <v>#REF!</v>
          </cell>
          <cell r="C4" t="e">
            <v>#REF!</v>
          </cell>
          <cell r="D4" t="e">
            <v>#REF!</v>
          </cell>
          <cell r="E4" t="e">
            <v>#REF!</v>
          </cell>
          <cell r="G4" t="e">
            <v>#REF!</v>
          </cell>
          <cell r="H4" t="e">
            <v>#REF!</v>
          </cell>
          <cell r="I4" t="e">
            <v>#REF!</v>
          </cell>
          <cell r="J4" t="e">
            <v>#REF!</v>
          </cell>
          <cell r="L4" t="e">
            <v>#REF!</v>
          </cell>
          <cell r="M4" t="e">
            <v>#REF!</v>
          </cell>
          <cell r="N4" t="e">
            <v>#REF!</v>
          </cell>
          <cell r="O4" t="e">
            <v>#REF!</v>
          </cell>
          <cell r="U4">
            <v>0</v>
          </cell>
        </row>
        <row r="5">
          <cell r="A5" t="str">
            <v>Quarterly  Sq. Feet - Lifestyle</v>
          </cell>
          <cell r="B5" t="e">
            <v>#REF!</v>
          </cell>
          <cell r="C5" t="e">
            <v>#REF!</v>
          </cell>
          <cell r="D5" t="e">
            <v>#REF!</v>
          </cell>
          <cell r="E5" t="e">
            <v>#REF!</v>
          </cell>
          <cell r="G5" t="e">
            <v>#REF!</v>
          </cell>
          <cell r="H5" t="e">
            <v>#REF!</v>
          </cell>
          <cell r="I5" t="e">
            <v>#REF!</v>
          </cell>
          <cell r="J5" t="e">
            <v>#REF!</v>
          </cell>
          <cell r="L5" t="e">
            <v>#REF!</v>
          </cell>
          <cell r="M5" t="e">
            <v>#REF!</v>
          </cell>
          <cell r="N5" t="e">
            <v>#REF!</v>
          </cell>
          <cell r="O5" t="e">
            <v>#REF!</v>
          </cell>
          <cell r="U5">
            <v>0</v>
          </cell>
        </row>
        <row r="6">
          <cell r="Q6">
            <v>7142.9290000000001</v>
          </cell>
        </row>
        <row r="7">
          <cell r="A7" t="str">
            <v>Net Sales</v>
          </cell>
          <cell r="B7">
            <v>476.78700000000003</v>
          </cell>
          <cell r="C7">
            <v>745.71</v>
          </cell>
          <cell r="D7">
            <v>765.84300000000007</v>
          </cell>
          <cell r="E7">
            <v>824.55799999999999</v>
          </cell>
          <cell r="F7">
            <v>2812.8979999999997</v>
          </cell>
          <cell r="G7">
            <v>895.51099999999997</v>
          </cell>
          <cell r="H7">
            <v>1118.95</v>
          </cell>
          <cell r="I7">
            <v>976.89599999999996</v>
          </cell>
          <cell r="J7">
            <v>1456.98</v>
          </cell>
          <cell r="K7">
            <v>4448.3370000000004</v>
          </cell>
          <cell r="L7">
            <v>1384.0839999999996</v>
          </cell>
          <cell r="M7">
            <v>1530.9089999999999</v>
          </cell>
          <cell r="N7">
            <v>1535.519</v>
          </cell>
          <cell r="O7">
            <v>2132.6060000000002</v>
          </cell>
          <cell r="P7">
            <v>6583.1180000000004</v>
          </cell>
          <cell r="Q7">
            <v>2011.2429999999999</v>
          </cell>
          <cell r="R7">
            <v>2382.11</v>
          </cell>
          <cell r="S7">
            <v>2749.5759999999996</v>
          </cell>
          <cell r="T7">
            <v>3574.415</v>
          </cell>
          <cell r="U7">
            <v>10527.967999999999</v>
          </cell>
          <cell r="V7">
            <v>3648.3089999999997</v>
          </cell>
          <cell r="W7">
            <v>4720.0140000000001</v>
          </cell>
          <cell r="X7">
            <v>4553.9589999999998</v>
          </cell>
          <cell r="Y7">
            <v>5751.5619999999999</v>
          </cell>
          <cell r="Z7">
            <v>18677.705000000002</v>
          </cell>
          <cell r="AA7">
            <v>18689.696</v>
          </cell>
          <cell r="AB7">
            <v>6033.6589999999997</v>
          </cell>
          <cell r="AC7">
            <v>7526.8609999999999</v>
          </cell>
          <cell r="AD7">
            <v>8610.4580000000005</v>
          </cell>
          <cell r="AE7">
            <v>10196.366</v>
          </cell>
          <cell r="AF7">
            <v>32367.344000000001</v>
          </cell>
          <cell r="AG7">
            <v>10864.4</v>
          </cell>
          <cell r="AH7">
            <v>12267.5</v>
          </cell>
          <cell r="AI7">
            <v>13543.4</v>
          </cell>
          <cell r="AJ7">
            <v>13813.8</v>
          </cell>
          <cell r="AK7">
            <v>50489.100000000006</v>
          </cell>
          <cell r="AL7">
            <v>15112.1</v>
          </cell>
          <cell r="AN7">
            <v>15112.1</v>
          </cell>
          <cell r="AO7">
            <v>14992.871999999998</v>
          </cell>
          <cell r="AP7">
            <v>7.9523122721252282E-3</v>
          </cell>
          <cell r="AR7">
            <v>50489.100000000006</v>
          </cell>
          <cell r="AS7">
            <v>57147.343693874594</v>
          </cell>
          <cell r="AT7">
            <v>-0.11651011689259427</v>
          </cell>
          <cell r="AU7">
            <v>0.7655864408854367</v>
          </cell>
          <cell r="AW7">
            <v>13813.8</v>
          </cell>
          <cell r="AX7">
            <v>10196.366</v>
          </cell>
          <cell r="AY7">
            <v>0.35477679008383967</v>
          </cell>
          <cell r="BA7">
            <v>50489.100000000006</v>
          </cell>
          <cell r="BB7">
            <v>32367.344000000001</v>
          </cell>
          <cell r="BC7">
            <v>0.55987775827389497</v>
          </cell>
        </row>
        <row r="8">
          <cell r="A8" t="str">
            <v>Other Income</v>
          </cell>
          <cell r="B8">
            <v>1.3779999999999999</v>
          </cell>
          <cell r="C8">
            <v>1.655</v>
          </cell>
          <cell r="D8">
            <v>1.9790000000000001</v>
          </cell>
          <cell r="E8">
            <v>1.712</v>
          </cell>
          <cell r="F8">
            <v>6.7240000000000002</v>
          </cell>
          <cell r="G8">
            <v>1.571</v>
          </cell>
          <cell r="H8">
            <v>1.218</v>
          </cell>
          <cell r="I8">
            <v>3.8029999999999999</v>
          </cell>
          <cell r="J8">
            <v>1.2949999999999999</v>
          </cell>
          <cell r="K8">
            <v>7.8869999999999996</v>
          </cell>
          <cell r="L8">
            <v>2.3170000000000002</v>
          </cell>
          <cell r="M8">
            <v>1.9870000000000001</v>
          </cell>
          <cell r="N8">
            <v>8.3219999999999992</v>
          </cell>
          <cell r="O8">
            <v>0.67100000000000004</v>
          </cell>
          <cell r="P8">
            <v>13.296999999999999</v>
          </cell>
          <cell r="Q8">
            <v>3.5070000000000001</v>
          </cell>
          <cell r="R8">
            <v>9.0039999999999996</v>
          </cell>
          <cell r="S8">
            <v>3.1579999999999999</v>
          </cell>
          <cell r="T8">
            <v>27.073</v>
          </cell>
          <cell r="U8">
            <v>30.542000000000002</v>
          </cell>
          <cell r="V8">
            <v>7.2190000000000003</v>
          </cell>
          <cell r="W8">
            <v>4.3620000000000001</v>
          </cell>
          <cell r="X8">
            <v>4.633</v>
          </cell>
          <cell r="Y8">
            <v>29.664999999999999</v>
          </cell>
          <cell r="Z8">
            <v>42.018000000000001</v>
          </cell>
          <cell r="AA8">
            <v>19.847000000000001</v>
          </cell>
          <cell r="AB8">
            <v>17.548000000000002</v>
          </cell>
          <cell r="AC8">
            <v>4.4700000000000273</v>
          </cell>
          <cell r="AD8">
            <v>9.3699999999999992</v>
          </cell>
          <cell r="AE8">
            <v>0.308</v>
          </cell>
          <cell r="AF8">
            <v>31.506</v>
          </cell>
          <cell r="AG8">
            <v>7.3</v>
          </cell>
          <cell r="AH8">
            <v>13.2</v>
          </cell>
          <cell r="AI8">
            <v>16.5</v>
          </cell>
          <cell r="AJ8">
            <v>0.6</v>
          </cell>
          <cell r="AK8">
            <v>37.6</v>
          </cell>
          <cell r="AL8">
            <v>11.6</v>
          </cell>
          <cell r="AN8">
            <v>11.6</v>
          </cell>
          <cell r="AO8">
            <v>8.0299999999999994</v>
          </cell>
          <cell r="AR8">
            <v>37.6</v>
          </cell>
          <cell r="AS8">
            <v>15</v>
          </cell>
          <cell r="AT8">
            <v>1.5066666666666668</v>
          </cell>
          <cell r="AU8">
            <v>-0.52390020948390781</v>
          </cell>
          <cell r="AW8">
            <v>0.6</v>
          </cell>
          <cell r="AX8">
            <v>0.308</v>
          </cell>
          <cell r="AY8">
            <v>0.94805194805194803</v>
          </cell>
          <cell r="BA8">
            <v>37.6</v>
          </cell>
          <cell r="BB8">
            <v>31.506</v>
          </cell>
          <cell r="BC8">
            <v>0.19342347489367118</v>
          </cell>
        </row>
        <row r="9">
          <cell r="A9" t="str">
            <v>Total Expenditure</v>
          </cell>
          <cell r="B9">
            <v>433.70300000000003</v>
          </cell>
          <cell r="C9">
            <v>688.34100000000001</v>
          </cell>
          <cell r="D9">
            <v>710.20100000000002</v>
          </cell>
          <cell r="E9">
            <v>757.57299999999998</v>
          </cell>
          <cell r="F9">
            <v>2589.8180000000002</v>
          </cell>
          <cell r="G9">
            <v>819.02499999999998</v>
          </cell>
          <cell r="H9">
            <v>1015.7520000000001</v>
          </cell>
          <cell r="I9">
            <v>896.69799999999998</v>
          </cell>
          <cell r="J9">
            <v>1342.9340000000002</v>
          </cell>
          <cell r="K9">
            <v>4074.4090000000001</v>
          </cell>
          <cell r="L9">
            <v>1261.7940000000001</v>
          </cell>
          <cell r="M9">
            <v>1380.34</v>
          </cell>
          <cell r="N9">
            <v>1412.701</v>
          </cell>
          <cell r="O9">
            <v>1978.0829999999999</v>
          </cell>
          <cell r="P9">
            <v>6032.9179999999997</v>
          </cell>
          <cell r="Q9">
            <v>1829.5060000000001</v>
          </cell>
          <cell r="R9">
            <v>2166.2730000000001</v>
          </cell>
          <cell r="S9">
            <v>2506.5140000000001</v>
          </cell>
          <cell r="T9">
            <v>3349.3560000000002</v>
          </cell>
          <cell r="U9">
            <v>9650.0729999999985</v>
          </cell>
          <cell r="V9">
            <v>3368.4170000000004</v>
          </cell>
          <cell r="W9">
            <v>4341.2150000000001</v>
          </cell>
          <cell r="X9">
            <v>4169.0010000000002</v>
          </cell>
          <cell r="Y9">
            <v>5378.7129999999997</v>
          </cell>
          <cell r="Z9">
            <v>17257.346000000001</v>
          </cell>
          <cell r="AA9">
            <v>17223.370999999999</v>
          </cell>
          <cell r="AB9">
            <v>5618.22</v>
          </cell>
          <cell r="AC9">
            <v>6956.6930000000002</v>
          </cell>
          <cell r="AD9">
            <v>8007.7169999999996</v>
          </cell>
          <cell r="AE9">
            <v>9628.7739999999994</v>
          </cell>
          <cell r="AF9">
            <v>30211.393999999997</v>
          </cell>
          <cell r="AG9">
            <v>9908.2000000000007</v>
          </cell>
          <cell r="AH9">
            <v>11171.399999999998</v>
          </cell>
          <cell r="AI9">
            <v>12402</v>
          </cell>
          <cell r="AJ9">
            <v>12402.3</v>
          </cell>
          <cell r="AK9">
            <v>45883.899999999994</v>
          </cell>
          <cell r="AL9">
            <v>13563.300000000001</v>
          </cell>
          <cell r="AN9">
            <v>13563.300000000001</v>
          </cell>
          <cell r="AO9">
            <v>13444.242</v>
          </cell>
          <cell r="AP9">
            <v>8.8556870666267606E-3</v>
          </cell>
          <cell r="AR9">
            <v>45883.899999999994</v>
          </cell>
          <cell r="AS9">
            <v>53061.308619762553</v>
          </cell>
          <cell r="AT9">
            <v>-0.13526633259642884</v>
          </cell>
          <cell r="AU9">
            <v>0.75633433597147359</v>
          </cell>
          <cell r="AW9">
            <v>12402.3</v>
          </cell>
          <cell r="AX9">
            <v>9628.7739999999994</v>
          </cell>
          <cell r="AY9">
            <v>0.2880456016518822</v>
          </cell>
          <cell r="BA9">
            <v>45883.899999999994</v>
          </cell>
          <cell r="BB9">
            <v>30211.393999999997</v>
          </cell>
          <cell r="BC9">
            <v>0.51876143153142817</v>
          </cell>
        </row>
        <row r="10">
          <cell r="A10" t="str">
            <v xml:space="preserve">              (a) Increase/ Decrease in Stock Trade</v>
          </cell>
          <cell r="B10">
            <v>-11.085000000000001</v>
          </cell>
          <cell r="C10">
            <v>-63.534999999999997</v>
          </cell>
          <cell r="D10">
            <v>-35.564999999999998</v>
          </cell>
          <cell r="E10">
            <v>-133.69800000000001</v>
          </cell>
          <cell r="F10">
            <v>-243.88300000000001</v>
          </cell>
          <cell r="G10">
            <v>-39.567</v>
          </cell>
          <cell r="H10">
            <v>-16.184000000000001</v>
          </cell>
          <cell r="I10">
            <v>-34.368000000000002</v>
          </cell>
          <cell r="J10">
            <v>-144.547</v>
          </cell>
          <cell r="K10">
            <v>-234.666</v>
          </cell>
          <cell r="L10">
            <v>-10.137</v>
          </cell>
          <cell r="M10">
            <v>-153.821</v>
          </cell>
          <cell r="N10">
            <v>94.561000000000007</v>
          </cell>
          <cell r="O10">
            <v>-212.28800000000001</v>
          </cell>
          <cell r="P10">
            <v>-281.685</v>
          </cell>
          <cell r="Q10">
            <v>-124.253</v>
          </cell>
          <cell r="R10">
            <v>-369.45100000000002</v>
          </cell>
          <cell r="S10">
            <v>-322.71499999999997</v>
          </cell>
          <cell r="T10">
            <v>-436.90499999999997</v>
          </cell>
          <cell r="U10">
            <v>-1253.3240000000001</v>
          </cell>
          <cell r="V10">
            <v>-450.459</v>
          </cell>
          <cell r="W10">
            <v>-513.54399999999998</v>
          </cell>
          <cell r="X10">
            <v>-423.91800000000001</v>
          </cell>
          <cell r="Y10">
            <v>-946.74599999999998</v>
          </cell>
          <cell r="Z10">
            <v>-2334.6669999999999</v>
          </cell>
          <cell r="AA10">
            <v>-2334.6669999999999</v>
          </cell>
          <cell r="AB10">
            <v>-391.32600000000002</v>
          </cell>
          <cell r="AC10">
            <v>-977.60299999999995</v>
          </cell>
          <cell r="AD10">
            <v>-958.29600000000005</v>
          </cell>
          <cell r="AE10">
            <v>-1346.41</v>
          </cell>
          <cell r="AF10">
            <v>-3673.6350000000002</v>
          </cell>
          <cell r="AG10">
            <v>-1405.7</v>
          </cell>
          <cell r="AH10">
            <v>-1571.5</v>
          </cell>
          <cell r="AI10">
            <v>-1097.4000000000001</v>
          </cell>
          <cell r="AJ10">
            <v>-2069.5</v>
          </cell>
          <cell r="AK10">
            <v>-6144.1</v>
          </cell>
          <cell r="AL10">
            <v>-2300.3000000000002</v>
          </cell>
          <cell r="AN10">
            <v>-2300.3000000000002</v>
          </cell>
          <cell r="AR10">
            <v>-6144.1</v>
          </cell>
          <cell r="AU10">
            <v>-1</v>
          </cell>
          <cell r="AW10">
            <v>-2069.5</v>
          </cell>
          <cell r="AX10">
            <v>-1346.41</v>
          </cell>
          <cell r="AY10">
            <v>0.53705037841370751</v>
          </cell>
          <cell r="BA10">
            <v>-6144.1</v>
          </cell>
          <cell r="BB10">
            <v>-3673.6350000000002</v>
          </cell>
          <cell r="BC10">
            <v>0.6724851543498469</v>
          </cell>
        </row>
        <row r="11">
          <cell r="A11" t="str">
            <v xml:space="preserve">              (b) Consumption of Raw Material</v>
          </cell>
          <cell r="B11">
            <v>337.33600000000001</v>
          </cell>
          <cell r="C11">
            <v>539.23599999999999</v>
          </cell>
          <cell r="D11">
            <v>555.53499999999997</v>
          </cell>
          <cell r="E11">
            <v>672.89400000000001</v>
          </cell>
          <cell r="F11">
            <v>2105.0010000000002</v>
          </cell>
          <cell r="G11">
            <v>631.29100000000005</v>
          </cell>
          <cell r="H11">
            <v>755.87800000000004</v>
          </cell>
          <cell r="I11">
            <v>651.69200000000001</v>
          </cell>
          <cell r="J11">
            <v>1230.7260000000001</v>
          </cell>
          <cell r="K11">
            <v>3269.5870000000004</v>
          </cell>
          <cell r="L11">
            <v>934.077</v>
          </cell>
          <cell r="M11">
            <v>1166.3969999999999</v>
          </cell>
          <cell r="N11">
            <v>926.10900000000004</v>
          </cell>
          <cell r="O11">
            <v>1635.202</v>
          </cell>
          <cell r="P11">
            <v>4661.7849999999999</v>
          </cell>
          <cell r="Q11">
            <v>1468.3530000000001</v>
          </cell>
          <cell r="R11">
            <v>1939.9770000000001</v>
          </cell>
          <cell r="S11">
            <v>2181.2199999999998</v>
          </cell>
          <cell r="T11">
            <v>2823.3519999999999</v>
          </cell>
          <cell r="U11">
            <v>8412.9019999999982</v>
          </cell>
          <cell r="V11">
            <v>2898.5210000000002</v>
          </cell>
          <cell r="W11">
            <v>3714.761</v>
          </cell>
          <cell r="X11">
            <v>3458.5650000000001</v>
          </cell>
          <cell r="Y11">
            <v>4697.1000000000004</v>
          </cell>
          <cell r="Z11">
            <v>14768.947</v>
          </cell>
          <cell r="AA11">
            <v>14768.947</v>
          </cell>
          <cell r="AB11">
            <v>4366.1239999999998</v>
          </cell>
          <cell r="AC11">
            <v>6080.558</v>
          </cell>
          <cell r="AD11">
            <v>6767.1220000000003</v>
          </cell>
          <cell r="AE11">
            <v>8554.6049999999996</v>
          </cell>
          <cell r="AF11">
            <v>25768.409</v>
          </cell>
          <cell r="AG11">
            <v>8851.6</v>
          </cell>
          <cell r="AH11">
            <v>10114.699999999999</v>
          </cell>
          <cell r="AI11">
            <v>10623.5</v>
          </cell>
          <cell r="AJ11">
            <v>11676.2</v>
          </cell>
          <cell r="AK11">
            <v>41266</v>
          </cell>
          <cell r="AL11">
            <v>12909.3</v>
          </cell>
          <cell r="AN11">
            <v>12909.3</v>
          </cell>
          <cell r="AO11">
            <v>10275.342000000001</v>
          </cell>
          <cell r="AR11">
            <v>41266</v>
          </cell>
          <cell r="AS11">
            <v>39831.698554630588</v>
          </cell>
          <cell r="AT11">
            <v>3.6009045494312053E-2</v>
          </cell>
          <cell r="AU11">
            <v>0.54575699860362303</v>
          </cell>
          <cell r="AW11">
            <v>11676.2</v>
          </cell>
          <cell r="AX11">
            <v>8554.6049999999996</v>
          </cell>
          <cell r="AY11">
            <v>0.36490229531345997</v>
          </cell>
          <cell r="BA11">
            <v>41266</v>
          </cell>
          <cell r="BB11">
            <v>25768.409</v>
          </cell>
          <cell r="BC11">
            <v>0.60141823268949213</v>
          </cell>
        </row>
        <row r="12">
          <cell r="A12" t="str">
            <v>Gross profit</v>
          </cell>
          <cell r="B12">
            <v>150.53600000000003</v>
          </cell>
          <cell r="C12">
            <v>270.00900000000001</v>
          </cell>
          <cell r="D12">
            <v>245.8730000000001</v>
          </cell>
          <cell r="E12">
            <v>285.36199999999997</v>
          </cell>
          <cell r="F12">
            <v>951.77999999999952</v>
          </cell>
          <cell r="G12">
            <v>303.78699999999992</v>
          </cell>
          <cell r="H12">
            <v>379.25600000000003</v>
          </cell>
          <cell r="I12">
            <v>359.57199999999995</v>
          </cell>
          <cell r="J12">
            <v>370.80099999999993</v>
          </cell>
          <cell r="K12">
            <v>1413.4159999999999</v>
          </cell>
          <cell r="L12">
            <v>460.14399999999961</v>
          </cell>
          <cell r="M12">
            <v>518.33299999999997</v>
          </cell>
          <cell r="N12">
            <v>514.84899999999993</v>
          </cell>
          <cell r="O12">
            <v>709.69200000000023</v>
          </cell>
          <cell r="P12">
            <v>2203.0180000000005</v>
          </cell>
          <cell r="Q12">
            <v>667.14299999999992</v>
          </cell>
          <cell r="R12">
            <v>811.58400000000006</v>
          </cell>
          <cell r="S12">
            <v>891.07099999999969</v>
          </cell>
          <cell r="T12">
            <v>1187.9680000000001</v>
          </cell>
          <cell r="U12">
            <v>3368.3900000000008</v>
          </cell>
          <cell r="V12">
            <v>1200.2469999999996</v>
          </cell>
          <cell r="W12">
            <v>1518.797</v>
          </cell>
          <cell r="X12">
            <v>1519.3119999999999</v>
          </cell>
          <cell r="Y12">
            <v>2001.2079999999996</v>
          </cell>
          <cell r="Z12">
            <v>6243.4250000000011</v>
          </cell>
          <cell r="AA12">
            <v>6255.4159999999993</v>
          </cell>
          <cell r="AB12">
            <v>2058.8609999999999</v>
          </cell>
          <cell r="AC12">
            <v>2423.9059999999999</v>
          </cell>
          <cell r="AD12">
            <v>2801.6320000000005</v>
          </cell>
          <cell r="AE12">
            <v>2988.1710000000003</v>
          </cell>
          <cell r="AF12">
            <v>10272.570000000002</v>
          </cell>
          <cell r="AG12">
            <v>3418.4999999999991</v>
          </cell>
          <cell r="AH12">
            <v>3724.3000000000011</v>
          </cell>
          <cell r="AI12">
            <v>4017.2999999999997</v>
          </cell>
          <cell r="AJ12">
            <v>4207.0999999999985</v>
          </cell>
          <cell r="AK12">
            <v>15367.199999999999</v>
          </cell>
          <cell r="AL12">
            <v>4503.1000000000013</v>
          </cell>
          <cell r="AN12">
            <v>4503.1000000000013</v>
          </cell>
          <cell r="AO12">
            <v>4717.53</v>
          </cell>
          <cell r="AP12">
            <v>-4.5453870987571587E-2</v>
          </cell>
          <cell r="AR12">
            <v>15367.199999999999</v>
          </cell>
          <cell r="AS12">
            <v>17315.645139244007</v>
          </cell>
          <cell r="AT12">
            <v>-0.11252512531733927</v>
          </cell>
          <cell r="AU12">
            <v>0.68561958100494858</v>
          </cell>
          <cell r="AW12">
            <v>4207.0999999999985</v>
          </cell>
          <cell r="AX12">
            <v>2988.1710000000003</v>
          </cell>
          <cell r="AY12">
            <v>0.40791808768641369</v>
          </cell>
          <cell r="BA12">
            <v>15367.199999999999</v>
          </cell>
          <cell r="BB12">
            <v>10272.570000000002</v>
          </cell>
          <cell r="BC12">
            <v>0.49594502641500582</v>
          </cell>
        </row>
        <row r="13">
          <cell r="A13" t="str">
            <v>Gross profit margin</v>
          </cell>
          <cell r="B13">
            <v>0.3157300849226175</v>
          </cell>
          <cell r="C13">
            <v>0.36208311542020355</v>
          </cell>
          <cell r="D13">
            <v>0.32104883115729999</v>
          </cell>
          <cell r="E13">
            <v>0.34607874764419239</v>
          </cell>
          <cell r="F13">
            <v>0.33836278457306296</v>
          </cell>
          <cell r="G13">
            <v>0.33923313058131049</v>
          </cell>
          <cell r="H13">
            <v>0.33893918405648155</v>
          </cell>
          <cell r="I13">
            <v>0.36807602856394128</v>
          </cell>
          <cell r="J13">
            <v>0.2544997185959999</v>
          </cell>
          <cell r="K13">
            <v>0.31774031508853756</v>
          </cell>
          <cell r="L13">
            <v>0.33245381060687051</v>
          </cell>
          <cell r="M13">
            <v>0.33857858305098476</v>
          </cell>
          <cell r="N13">
            <v>0.3352931484403644</v>
          </cell>
          <cell r="O13">
            <v>0.33278158272085895</v>
          </cell>
          <cell r="Q13">
            <v>0.33170681016664816</v>
          </cell>
          <cell r="R13">
            <v>0.34069963183899987</v>
          </cell>
          <cell r="S13">
            <v>0.3240757847755435</v>
          </cell>
          <cell r="T13">
            <v>0.33235312631577479</v>
          </cell>
          <cell r="U13">
            <v>0.31994683114538353</v>
          </cell>
          <cell r="V13">
            <v>0.32898721023904492</v>
          </cell>
          <cell r="W13">
            <v>0.32177807099724703</v>
          </cell>
          <cell r="X13">
            <v>0.33362443535394148</v>
          </cell>
          <cell r="Y13">
            <v>0.34794165480612044</v>
          </cell>
          <cell r="Z13">
            <v>0.33427152854164899</v>
          </cell>
          <cell r="AA13">
            <v>0.3346986489239846</v>
          </cell>
          <cell r="AB13">
            <v>0.34122926071891035</v>
          </cell>
          <cell r="AC13">
            <v>0.32203411222819178</v>
          </cell>
          <cell r="AD13">
            <v>0.32537549105982522</v>
          </cell>
          <cell r="AE13">
            <v>0.29306235182220808</v>
          </cell>
          <cell r="AF13">
            <v>0.31737451179188508</v>
          </cell>
          <cell r="AG13">
            <v>0.31465152240344607</v>
          </cell>
          <cell r="AH13">
            <v>0.3035907886692481</v>
          </cell>
          <cell r="AI13">
            <v>0.29662418595035217</v>
          </cell>
          <cell r="AJ13">
            <v>0.30455776107950011</v>
          </cell>
          <cell r="AK13">
            <v>0.30436668508648396</v>
          </cell>
          <cell r="AL13">
            <v>0.29797976455952524</v>
          </cell>
          <cell r="AM13">
            <v>-1.6671757843920831E-2</v>
          </cell>
          <cell r="AN13">
            <v>0.29797976455952524</v>
          </cell>
          <cell r="AO13">
            <v>0.31465152240344596</v>
          </cell>
          <cell r="AR13">
            <v>0.30436668508648396</v>
          </cell>
          <cell r="AS13">
            <v>0.3030000000000001</v>
          </cell>
          <cell r="AU13">
            <v>-4.5291954009561097E-2</v>
          </cell>
          <cell r="AW13">
            <v>0.30455776107950011</v>
          </cell>
          <cell r="AX13">
            <v>0.29306235182220808</v>
          </cell>
          <cell r="AY13">
            <v>3.922513139547168E-2</v>
          </cell>
          <cell r="BA13">
            <v>0.30436668508648396</v>
          </cell>
          <cell r="BB13">
            <v>0.31737451179188508</v>
          </cell>
          <cell r="BC13">
            <v>-4.0985732067642777E-2</v>
          </cell>
        </row>
        <row r="14">
          <cell r="A14" t="str">
            <v xml:space="preserve">              (c) Staff Cost</v>
          </cell>
          <cell r="B14">
            <v>18.597999999999999</v>
          </cell>
          <cell r="C14">
            <v>25.266999999999999</v>
          </cell>
          <cell r="D14">
            <v>29.768999999999998</v>
          </cell>
          <cell r="E14">
            <v>62.304000000000002</v>
          </cell>
          <cell r="F14">
            <v>135.93799999999999</v>
          </cell>
          <cell r="G14">
            <v>37.357999999999997</v>
          </cell>
          <cell r="H14">
            <v>40.164999999999999</v>
          </cell>
          <cell r="I14">
            <v>40.850999999999999</v>
          </cell>
          <cell r="J14">
            <v>49.634</v>
          </cell>
          <cell r="K14">
            <v>168.00799999999998</v>
          </cell>
          <cell r="L14">
            <v>59.082999999999998</v>
          </cell>
          <cell r="M14">
            <v>60.805999999999997</v>
          </cell>
          <cell r="N14">
            <v>62.732999999999997</v>
          </cell>
          <cell r="O14">
            <v>92.668000000000006</v>
          </cell>
          <cell r="P14">
            <v>275.28999999999996</v>
          </cell>
          <cell r="Q14">
            <v>95.119</v>
          </cell>
          <cell r="R14">
            <v>104.675</v>
          </cell>
          <cell r="S14">
            <v>123.044</v>
          </cell>
          <cell r="T14">
            <v>183.70400000000001</v>
          </cell>
          <cell r="U14">
            <v>506.54199999999997</v>
          </cell>
          <cell r="V14">
            <v>185.89500000000001</v>
          </cell>
          <cell r="W14">
            <v>245.81899999999999</v>
          </cell>
          <cell r="X14">
            <v>246.708</v>
          </cell>
          <cell r="Y14">
            <v>442.315</v>
          </cell>
          <cell r="Z14">
            <v>1120.7370000000001</v>
          </cell>
          <cell r="AA14">
            <v>1120.7370000000001</v>
          </cell>
          <cell r="AB14">
            <v>454.42500000000001</v>
          </cell>
          <cell r="AC14">
            <v>490.93599999999998</v>
          </cell>
          <cell r="AD14">
            <v>536.62800000000004</v>
          </cell>
          <cell r="AE14">
            <v>578.88400000000001</v>
          </cell>
          <cell r="AF14">
            <v>2060.873</v>
          </cell>
          <cell r="AG14">
            <v>641.79999999999995</v>
          </cell>
          <cell r="AH14">
            <v>699.8</v>
          </cell>
          <cell r="AI14">
            <v>724.7</v>
          </cell>
          <cell r="AJ14">
            <v>674.4</v>
          </cell>
          <cell r="AK14">
            <v>2740.7000000000003</v>
          </cell>
          <cell r="AL14">
            <v>691.7</v>
          </cell>
          <cell r="AN14">
            <v>691.7</v>
          </cell>
          <cell r="AO14">
            <v>802.25</v>
          </cell>
          <cell r="AP14">
            <v>-0.1377999376752882</v>
          </cell>
          <cell r="AR14">
            <v>2740.7000000000003</v>
          </cell>
          <cell r="AS14">
            <v>3228.8249187039146</v>
          </cell>
          <cell r="AT14">
            <v>-0.15117726448291069</v>
          </cell>
          <cell r="AU14">
            <v>0.56672677972097962</v>
          </cell>
          <cell r="AW14">
            <v>674.4</v>
          </cell>
          <cell r="AX14">
            <v>578.88400000000001</v>
          </cell>
          <cell r="AY14">
            <v>0.16500024184465278</v>
          </cell>
          <cell r="BA14">
            <v>2740.7000000000003</v>
          </cell>
          <cell r="BB14">
            <v>2060.873</v>
          </cell>
          <cell r="BC14">
            <v>0.32987331097064221</v>
          </cell>
        </row>
        <row r="15">
          <cell r="A15" t="str">
            <v xml:space="preserve">              (d) Other Expenditure</v>
          </cell>
          <cell r="B15">
            <v>88.853999999999999</v>
          </cell>
          <cell r="C15">
            <v>187.37299999999999</v>
          </cell>
          <cell r="D15">
            <v>160.46199999999999</v>
          </cell>
          <cell r="E15">
            <v>156.07300000000001</v>
          </cell>
          <cell r="F15">
            <v>592.76199999999994</v>
          </cell>
          <cell r="G15">
            <v>189.94300000000001</v>
          </cell>
          <cell r="H15">
            <v>235.893</v>
          </cell>
          <cell r="I15">
            <v>238.523</v>
          </cell>
          <cell r="J15">
            <v>207.12100000000001</v>
          </cell>
          <cell r="K15">
            <v>871.48</v>
          </cell>
          <cell r="L15">
            <v>278.77100000000002</v>
          </cell>
          <cell r="M15">
            <v>306.95800000000003</v>
          </cell>
          <cell r="N15">
            <v>329.298</v>
          </cell>
          <cell r="O15">
            <v>462.50099999999998</v>
          </cell>
          <cell r="P15">
            <v>1377.528</v>
          </cell>
          <cell r="Q15">
            <v>390.28699999999998</v>
          </cell>
          <cell r="R15">
            <v>491.072</v>
          </cell>
          <cell r="S15">
            <v>524.96500000000003</v>
          </cell>
          <cell r="T15">
            <v>779.20500000000004</v>
          </cell>
          <cell r="U15">
            <v>1983.953</v>
          </cell>
          <cell r="V15">
            <v>734.46</v>
          </cell>
          <cell r="W15">
            <v>894.17899999999997</v>
          </cell>
          <cell r="X15">
            <v>887.64599999999996</v>
          </cell>
          <cell r="Y15">
            <v>1186.0440000000001</v>
          </cell>
          <cell r="Z15">
            <v>3702.3290000000002</v>
          </cell>
          <cell r="AA15">
            <v>3668.3539999999998</v>
          </cell>
          <cell r="AB15">
            <v>1188.9970000000001</v>
          </cell>
          <cell r="AC15">
            <v>1362.7919999999999</v>
          </cell>
          <cell r="AD15">
            <v>1662.2629999999999</v>
          </cell>
          <cell r="AE15">
            <v>1841.6949999999999</v>
          </cell>
          <cell r="AF15">
            <v>6055.7470000000003</v>
          </cell>
          <cell r="AG15">
            <v>1820.5</v>
          </cell>
          <cell r="AH15">
            <v>1928.4</v>
          </cell>
          <cell r="AI15">
            <v>2151.1999999999998</v>
          </cell>
          <cell r="AJ15">
            <v>2121.1999999999998</v>
          </cell>
          <cell r="AK15">
            <v>8021.3</v>
          </cell>
          <cell r="AL15">
            <v>2262.6</v>
          </cell>
          <cell r="AN15">
            <v>2262.6</v>
          </cell>
          <cell r="AO15">
            <v>2366.65</v>
          </cell>
          <cell r="AP15">
            <v>-4.3965098345763121E-2</v>
          </cell>
          <cell r="AR15">
            <v>8021.3</v>
          </cell>
          <cell r="AS15">
            <v>10000.785146428054</v>
          </cell>
          <cell r="AT15">
            <v>-0.19793297400605192</v>
          </cell>
          <cell r="AU15">
            <v>0.65145359382220769</v>
          </cell>
          <cell r="AW15">
            <v>2121.1999999999998</v>
          </cell>
          <cell r="AX15">
            <v>1841.6949999999999</v>
          </cell>
          <cell r="AY15">
            <v>0.15176508596700322</v>
          </cell>
          <cell r="BA15">
            <v>8021.3</v>
          </cell>
          <cell r="BB15">
            <v>6055.7470000000003</v>
          </cell>
          <cell r="BC15">
            <v>0.32457647256399569</v>
          </cell>
        </row>
        <row r="16">
          <cell r="A16" t="str">
            <v>staff cost as % of sales</v>
          </cell>
          <cell r="S16">
            <v>4.4750172390215809E-2</v>
          </cell>
          <cell r="T16">
            <v>5.1394144216606076E-2</v>
          </cell>
          <cell r="U16">
            <v>4.8113938036285823E-2</v>
          </cell>
          <cell r="V16">
            <v>5.0953743227341766E-2</v>
          </cell>
          <cell r="W16">
            <v>5.2080142135171627E-2</v>
          </cell>
          <cell r="X16">
            <v>5.4174400779629331E-2</v>
          </cell>
          <cell r="Y16">
            <v>7.6903456834856346E-2</v>
          </cell>
          <cell r="Z16">
            <v>6.0003999420699707E-2</v>
          </cell>
          <cell r="AA16">
            <v>5.9965501846578999E-2</v>
          </cell>
          <cell r="AB16">
            <v>7.5314995428147333E-2</v>
          </cell>
          <cell r="AC16">
            <v>6.5224533839538149E-2</v>
          </cell>
          <cell r="AD16">
            <v>6.2322817206703754E-2</v>
          </cell>
          <cell r="AE16">
            <v>5.6773560305701069E-2</v>
          </cell>
          <cell r="AF16">
            <v>6.3671365806227412E-2</v>
          </cell>
          <cell r="AG16">
            <v>5.9073671808843563E-2</v>
          </cell>
          <cell r="AH16">
            <v>5.7045037701243119E-2</v>
          </cell>
          <cell r="AI16">
            <v>5.3509458481622051E-2</v>
          </cell>
          <cell r="AJ16">
            <v>4.8820744472918384E-2</v>
          </cell>
          <cell r="AK16">
            <v>5.428300365821534E-2</v>
          </cell>
          <cell r="AL16">
            <v>4.5771269380165562E-2</v>
          </cell>
          <cell r="AM16">
            <v>-1.3302402428678001E-2</v>
          </cell>
          <cell r="AN16">
            <v>4.5771269380165562E-2</v>
          </cell>
          <cell r="AO16">
            <v>5.3508760696416281E-2</v>
          </cell>
          <cell r="AR16">
            <v>5.428300365821534E-2</v>
          </cell>
          <cell r="AS16">
            <v>5.6500000000000002E-2</v>
          </cell>
          <cell r="AU16">
            <v>-0.11263094038303179</v>
          </cell>
          <cell r="AW16">
            <v>4.8820744472918384E-2</v>
          </cell>
          <cell r="AX16">
            <v>5.6773560305701069E-2</v>
          </cell>
          <cell r="BA16">
            <v>5.428300365821534E-2</v>
          </cell>
          <cell r="BB16">
            <v>6.3671365806227412E-2</v>
          </cell>
        </row>
        <row r="17">
          <cell r="A17" t="str">
            <v>other expenditure as % of sales</v>
          </cell>
          <cell r="B17">
            <v>0.1863599468945252</v>
          </cell>
          <cell r="C17">
            <v>0.25126791916428637</v>
          </cell>
          <cell r="D17">
            <v>0.20952336183787013</v>
          </cell>
          <cell r="E17">
            <v>0.18928080256331273</v>
          </cell>
          <cell r="F17">
            <v>0.21073000158555341</v>
          </cell>
          <cell r="G17">
            <v>0.21210571394432901</v>
          </cell>
          <cell r="H17">
            <v>0.21081639036596808</v>
          </cell>
          <cell r="I17">
            <v>0.2441641689596436</v>
          </cell>
          <cell r="J17">
            <v>0.14215775096432348</v>
          </cell>
          <cell r="K17">
            <v>0.19591141588418323</v>
          </cell>
          <cell r="L17">
            <v>0.2014119085257832</v>
          </cell>
          <cell r="M17">
            <v>0.20050701903248336</v>
          </cell>
          <cell r="N17">
            <v>0.21445387520440973</v>
          </cell>
          <cell r="O17">
            <v>0.21687128330315114</v>
          </cell>
          <cell r="P17">
            <v>0.20925160387524575</v>
          </cell>
          <cell r="Q17">
            <v>0.19405263312289961</v>
          </cell>
          <cell r="R17">
            <v>0.20615000986520352</v>
          </cell>
          <cell r="S17">
            <v>0.19092580092348788</v>
          </cell>
          <cell r="T17">
            <v>0.21799511248693842</v>
          </cell>
          <cell r="U17">
            <v>0.18844595652266422</v>
          </cell>
          <cell r="V17">
            <v>0.20131518465130013</v>
          </cell>
          <cell r="W17">
            <v>0.18944414147924135</v>
          </cell>
          <cell r="X17">
            <v>0.19491743338049375</v>
          </cell>
          <cell r="Y17">
            <v>0.20621250366422203</v>
          </cell>
          <cell r="Z17">
            <v>0.19822183721179876</v>
          </cell>
          <cell r="AA17">
            <v>0.1962768147753714</v>
          </cell>
          <cell r="AB17">
            <v>0.1970606890445748</v>
          </cell>
          <cell r="AC17">
            <v>0.18105714985303967</v>
          </cell>
          <cell r="AD17">
            <v>0.19305163558082505</v>
          </cell>
          <cell r="AE17">
            <v>0.18062268459174571</v>
          </cell>
          <cell r="AF17">
            <v>0.18709434422546378</v>
          </cell>
          <cell r="AG17">
            <v>0.16756562718603882</v>
          </cell>
          <cell r="AH17">
            <v>0.15719584267373141</v>
          </cell>
          <cell r="AI17">
            <v>0.1588375149519323</v>
          </cell>
          <cell r="AJ17">
            <v>0.15355658833919703</v>
          </cell>
          <cell r="AK17">
            <v>0.1588719149281726</v>
          </cell>
          <cell r="AL17">
            <v>0.14972108442903367</v>
          </cell>
          <cell r="AN17">
            <v>0.14972108442903367</v>
          </cell>
          <cell r="AO17">
            <v>0.15785167778394962</v>
          </cell>
          <cell r="AR17">
            <v>0.1588719149281726</v>
          </cell>
          <cell r="AS17">
            <v>0.17499999999999999</v>
          </cell>
          <cell r="AU17">
            <v>-6.4643024221454404E-2</v>
          </cell>
          <cell r="AW17">
            <v>0.15355658833919703</v>
          </cell>
          <cell r="AX17">
            <v>0.18062268459174571</v>
          </cell>
          <cell r="BA17">
            <v>0.1588719149281726</v>
          </cell>
          <cell r="BB17">
            <v>0.18709434422546378</v>
          </cell>
        </row>
        <row r="18">
          <cell r="A18" t="str">
            <v>Operating profit</v>
          </cell>
          <cell r="B18">
            <v>43.084000000000003</v>
          </cell>
          <cell r="C18">
            <v>57.369000000000028</v>
          </cell>
          <cell r="D18">
            <v>55.642000000000053</v>
          </cell>
          <cell r="E18">
            <v>66.985000000000014</v>
          </cell>
          <cell r="F18">
            <v>223.07999999999947</v>
          </cell>
          <cell r="G18">
            <v>76.48599999999999</v>
          </cell>
          <cell r="H18">
            <v>103.19799999999998</v>
          </cell>
          <cell r="I18">
            <v>80.197999999999979</v>
          </cell>
          <cell r="J18">
            <v>114.04599999999982</v>
          </cell>
          <cell r="K18">
            <v>373.92800000000034</v>
          </cell>
          <cell r="L18">
            <v>122.28999999999951</v>
          </cell>
          <cell r="M18">
            <v>150.56899999999996</v>
          </cell>
          <cell r="N18">
            <v>122.81799999999998</v>
          </cell>
          <cell r="O18">
            <v>154.52300000000037</v>
          </cell>
          <cell r="P18">
            <v>550.20000000000073</v>
          </cell>
          <cell r="Q18">
            <v>181.73699999999985</v>
          </cell>
          <cell r="R18">
            <v>215.83699999999999</v>
          </cell>
          <cell r="S18">
            <v>243.06199999999944</v>
          </cell>
          <cell r="T18">
            <v>225.05899999999974</v>
          </cell>
          <cell r="U18">
            <v>877.89500000000044</v>
          </cell>
          <cell r="V18">
            <v>279.89199999999937</v>
          </cell>
          <cell r="W18">
            <v>378.79899999999998</v>
          </cell>
          <cell r="X18">
            <v>384.95799999999963</v>
          </cell>
          <cell r="Y18">
            <v>372.84900000000016</v>
          </cell>
          <cell r="Z18">
            <v>1420.3590000000004</v>
          </cell>
          <cell r="AA18">
            <v>1466.3250000000007</v>
          </cell>
          <cell r="AB18">
            <v>415.4389999999994</v>
          </cell>
          <cell r="AC18">
            <v>570.16799999999967</v>
          </cell>
          <cell r="AD18">
            <v>602.74100000000089</v>
          </cell>
          <cell r="AE18">
            <v>567.59200000000055</v>
          </cell>
          <cell r="AF18">
            <v>2155.9500000000044</v>
          </cell>
          <cell r="AG18">
            <v>956.19999999999891</v>
          </cell>
          <cell r="AH18">
            <v>1096.1000000000022</v>
          </cell>
          <cell r="AI18">
            <v>1141.3999999999996</v>
          </cell>
          <cell r="AJ18">
            <v>1411.5</v>
          </cell>
          <cell r="AK18">
            <v>4605.2000000000007</v>
          </cell>
          <cell r="AL18">
            <v>1548.7999999999993</v>
          </cell>
          <cell r="AN18">
            <v>1548.7999999999993</v>
          </cell>
          <cell r="AO18">
            <v>1548.63</v>
          </cell>
          <cell r="AP18">
            <v>1.0977444579984841E-4</v>
          </cell>
          <cell r="AR18">
            <v>4605.2000000000007</v>
          </cell>
          <cell r="AS18">
            <v>4086.0350741120419</v>
          </cell>
          <cell r="AT18">
            <v>0.12705836256209357</v>
          </cell>
          <cell r="AU18">
            <v>0.89523647306850052</v>
          </cell>
          <cell r="AW18">
            <v>1411.5</v>
          </cell>
          <cell r="AX18">
            <v>567.59200000000055</v>
          </cell>
          <cell r="AY18">
            <v>1.4868215196831502</v>
          </cell>
          <cell r="BA18">
            <v>4605.2000000000007</v>
          </cell>
          <cell r="BB18">
            <v>2155.9500000000044</v>
          </cell>
          <cell r="BC18">
            <v>1.1360421160045417</v>
          </cell>
          <cell r="BD18">
            <v>4419.6975000000084</v>
          </cell>
          <cell r="BE18">
            <v>4268.781000000009</v>
          </cell>
        </row>
        <row r="19">
          <cell r="A19" t="str">
            <v>Operating profit Margin</v>
          </cell>
          <cell r="B19">
            <v>9.036320201683351E-2</v>
          </cell>
          <cell r="C19">
            <v>7.693205133362839E-2</v>
          </cell>
          <cell r="D19">
            <v>7.2654578027089162E-2</v>
          </cell>
          <cell r="E19">
            <v>8.1237462980166361E-2</v>
          </cell>
          <cell r="F19">
            <v>7.9306110637498942E-2</v>
          </cell>
          <cell r="G19">
            <v>8.5410452802924808E-2</v>
          </cell>
          <cell r="H19">
            <v>9.2227534742392397E-2</v>
          </cell>
          <cell r="I19">
            <v>8.2094716325995784E-2</v>
          </cell>
          <cell r="J19">
            <v>7.8275611195760972E-2</v>
          </cell>
          <cell r="K19">
            <v>8.4060177994607937E-2</v>
          </cell>
          <cell r="L19">
            <v>8.835446403541948E-2</v>
          </cell>
          <cell r="M19">
            <v>9.8352678049446418E-2</v>
          </cell>
          <cell r="N19">
            <v>7.9984682703372598E-2</v>
          </cell>
          <cell r="O19">
            <v>7.2457359681066424E-2</v>
          </cell>
          <cell r="P19">
            <v>8.3577417266407911E-2</v>
          </cell>
          <cell r="Q19">
            <v>9.0360538234315724E-2</v>
          </cell>
          <cell r="R19">
            <v>9.0607486639995627E-2</v>
          </cell>
          <cell r="S19">
            <v>8.8399811461839742E-2</v>
          </cell>
          <cell r="T19">
            <v>6.2963869612230175E-2</v>
          </cell>
          <cell r="U19">
            <v>8.3386936586433438E-2</v>
          </cell>
          <cell r="V19">
            <v>7.671828236040297E-2</v>
          </cell>
          <cell r="W19">
            <v>8.0253787382834021E-2</v>
          </cell>
          <cell r="X19">
            <v>8.4532601193818308E-2</v>
          </cell>
          <cell r="Y19">
            <v>6.4825694307042186E-2</v>
          </cell>
          <cell r="Z19">
            <v>7.6045691909150517E-2</v>
          </cell>
          <cell r="AA19">
            <v>7.8456332302034276E-2</v>
          </cell>
          <cell r="AB19">
            <v>6.8853576246188167E-2</v>
          </cell>
          <cell r="AC19">
            <v>7.5751099960527993E-2</v>
          </cell>
          <cell r="AD19">
            <v>7.0001038272296423E-2</v>
          </cell>
          <cell r="AE19">
            <v>5.5666106924761288E-2</v>
          </cell>
          <cell r="AF19">
            <v>6.6608801760193986E-2</v>
          </cell>
          <cell r="AG19">
            <v>8.8012223408563656E-2</v>
          </cell>
          <cell r="AH19">
            <v>8.9349908294273667E-2</v>
          </cell>
          <cell r="AI19">
            <v>8.4277212516797831E-2</v>
          </cell>
          <cell r="AJ19">
            <v>0.1021804282673848</v>
          </cell>
          <cell r="AK19">
            <v>9.1211766500096061E-2</v>
          </cell>
          <cell r="AL19">
            <v>0.10248741075032584</v>
          </cell>
          <cell r="AN19">
            <v>0.10248741075032584</v>
          </cell>
          <cell r="AO19">
            <v>0.10329108392308009</v>
          </cell>
          <cell r="AR19">
            <v>9.1211766500096061E-2</v>
          </cell>
          <cell r="AS19">
            <v>7.1500000000000147E-2</v>
          </cell>
          <cell r="AU19">
            <v>7.3431710382893867E-2</v>
          </cell>
          <cell r="AW19">
            <v>0.1021804282673848</v>
          </cell>
          <cell r="AX19">
            <v>5.5666106924761288E-2</v>
          </cell>
          <cell r="BA19">
            <v>9.1211766500096061E-2</v>
          </cell>
          <cell r="BB19">
            <v>6.6608801760193986E-2</v>
          </cell>
          <cell r="BD19">
            <v>185.50249999999232</v>
          </cell>
          <cell r="BE19">
            <v>336.41899999999168</v>
          </cell>
        </row>
        <row r="20">
          <cell r="A20" t="str">
            <v xml:space="preserve">Interest and Financial Charges </v>
          </cell>
          <cell r="B20">
            <v>24.5</v>
          </cell>
          <cell r="C20">
            <v>30.167999999999999</v>
          </cell>
          <cell r="D20">
            <v>27.417000000000002</v>
          </cell>
          <cell r="E20">
            <v>30.29</v>
          </cell>
          <cell r="F20">
            <v>112.375</v>
          </cell>
          <cell r="G20">
            <v>42.901000000000003</v>
          </cell>
          <cell r="H20">
            <v>40.860999999999997</v>
          </cell>
          <cell r="I20">
            <v>43.395000000000003</v>
          </cell>
          <cell r="J20">
            <v>49.534999999999997</v>
          </cell>
          <cell r="K20">
            <v>176.69200000000001</v>
          </cell>
          <cell r="L20">
            <v>45.427</v>
          </cell>
          <cell r="M20">
            <v>50.723999999999997</v>
          </cell>
          <cell r="N20">
            <v>53.728999999999999</v>
          </cell>
          <cell r="O20">
            <v>81.59</v>
          </cell>
          <cell r="P20">
            <v>231.47</v>
          </cell>
          <cell r="Q20">
            <v>62.948</v>
          </cell>
          <cell r="R20">
            <v>62.771999999999998</v>
          </cell>
          <cell r="S20">
            <v>64.266999999999996</v>
          </cell>
          <cell r="T20">
            <v>53.91</v>
          </cell>
          <cell r="U20">
            <v>243.89699999999999</v>
          </cell>
          <cell r="V20">
            <v>57.222999999999999</v>
          </cell>
          <cell r="W20">
            <v>79.346999999999994</v>
          </cell>
          <cell r="X20">
            <v>100.727</v>
          </cell>
          <cell r="Y20">
            <v>97.950999999999993</v>
          </cell>
          <cell r="Z20">
            <v>335.24799999999999</v>
          </cell>
          <cell r="AA20">
            <v>369.22300000000001</v>
          </cell>
          <cell r="AB20">
            <v>124.64400000000001</v>
          </cell>
          <cell r="AC20">
            <v>207.29300000000001</v>
          </cell>
          <cell r="AD20">
            <v>228.87799999999999</v>
          </cell>
          <cell r="AE20">
            <v>336.73899999999998</v>
          </cell>
          <cell r="AF20">
            <v>897.55399999999997</v>
          </cell>
          <cell r="AG20">
            <v>351.6</v>
          </cell>
          <cell r="AH20">
            <v>417.8</v>
          </cell>
          <cell r="AI20">
            <v>428.7</v>
          </cell>
          <cell r="AJ20">
            <v>654.6</v>
          </cell>
          <cell r="AK20">
            <v>1852.7000000000003</v>
          </cell>
          <cell r="AL20">
            <v>683.8</v>
          </cell>
          <cell r="AN20">
            <v>683.8</v>
          </cell>
          <cell r="AO20">
            <v>703.2</v>
          </cell>
          <cell r="AP20">
            <v>-2.7588168373151478E-2</v>
          </cell>
          <cell r="AR20">
            <v>1852.7000000000003</v>
          </cell>
          <cell r="AS20">
            <v>1500.7296981359495</v>
          </cell>
          <cell r="AT20">
            <v>0.23453277582314236</v>
          </cell>
          <cell r="AU20">
            <v>0.67202162559127321</v>
          </cell>
          <cell r="AW20">
            <v>654.6</v>
          </cell>
          <cell r="AX20">
            <v>336.73899999999998</v>
          </cell>
          <cell r="AY20">
            <v>0.94393877751017863</v>
          </cell>
          <cell r="BA20">
            <v>1852.7000000000003</v>
          </cell>
          <cell r="BB20">
            <v>897.55399999999997</v>
          </cell>
          <cell r="BC20">
            <v>1.0641654986775171</v>
          </cell>
        </row>
        <row r="21">
          <cell r="A21" t="str">
            <v>Depreciation</v>
          </cell>
          <cell r="B21">
            <v>7.8360000000000003</v>
          </cell>
          <cell r="C21">
            <v>9.9459999999999997</v>
          </cell>
          <cell r="D21">
            <v>10.574999999999999</v>
          </cell>
          <cell r="E21">
            <v>13.811</v>
          </cell>
          <cell r="F21">
            <v>42.167999999999999</v>
          </cell>
          <cell r="G21">
            <v>12.95</v>
          </cell>
          <cell r="H21">
            <v>15.785</v>
          </cell>
          <cell r="I21">
            <v>15.927</v>
          </cell>
          <cell r="J21">
            <v>18.867000000000001</v>
          </cell>
          <cell r="K21">
            <v>63.528999999999996</v>
          </cell>
          <cell r="L21">
            <v>20.055</v>
          </cell>
          <cell r="M21">
            <v>20.797999999999998</v>
          </cell>
          <cell r="N21">
            <v>22.454000000000001</v>
          </cell>
          <cell r="O21">
            <v>24.620999999999999</v>
          </cell>
          <cell r="P21">
            <v>87.927999999999997</v>
          </cell>
          <cell r="Q21">
            <v>30.469000000000001</v>
          </cell>
          <cell r="R21">
            <v>35.145000000000003</v>
          </cell>
          <cell r="S21">
            <v>37.058999999999997</v>
          </cell>
          <cell r="T21">
            <v>30.658999999999999</v>
          </cell>
          <cell r="U21">
            <v>133.33199999999999</v>
          </cell>
          <cell r="V21">
            <v>37.576000000000001</v>
          </cell>
          <cell r="W21">
            <v>45.945</v>
          </cell>
          <cell r="X21">
            <v>58.591000000000001</v>
          </cell>
          <cell r="Y21">
            <v>66.049000000000007</v>
          </cell>
          <cell r="Z21">
            <v>208.161</v>
          </cell>
          <cell r="AA21">
            <v>208.161</v>
          </cell>
          <cell r="AB21">
            <v>66.947999999999993</v>
          </cell>
          <cell r="AC21">
            <v>82.293000000000006</v>
          </cell>
          <cell r="AD21">
            <v>93.293000000000006</v>
          </cell>
          <cell r="AE21">
            <v>126.07899999999999</v>
          </cell>
          <cell r="AF21">
            <v>368.613</v>
          </cell>
          <cell r="AG21">
            <v>152.69999999999999</v>
          </cell>
          <cell r="AH21">
            <v>204.1</v>
          </cell>
          <cell r="AI21">
            <v>223.2</v>
          </cell>
          <cell r="AJ21">
            <v>253.9</v>
          </cell>
          <cell r="AK21">
            <v>833.9</v>
          </cell>
          <cell r="AL21">
            <v>319.10000000000002</v>
          </cell>
          <cell r="AM21">
            <v>0.28994963092321768</v>
          </cell>
          <cell r="AN21">
            <v>319.10000000000002</v>
          </cell>
          <cell r="AO21">
            <v>247.374</v>
          </cell>
          <cell r="AP21">
            <v>0.28994963092321768</v>
          </cell>
          <cell r="AR21">
            <v>833.9</v>
          </cell>
          <cell r="AS21">
            <v>726.19949476744205</v>
          </cell>
          <cell r="AT21">
            <v>0.14830705062256744</v>
          </cell>
          <cell r="AU21">
            <v>0.97008649930263458</v>
          </cell>
          <cell r="AW21">
            <v>253.9</v>
          </cell>
          <cell r="AX21">
            <v>126.07899999999999</v>
          </cell>
          <cell r="AY21">
            <v>1.0138167339525221</v>
          </cell>
          <cell r="BA21">
            <v>833.9</v>
          </cell>
          <cell r="BB21">
            <v>368.613</v>
          </cell>
          <cell r="BC21">
            <v>1.262264217485547</v>
          </cell>
        </row>
        <row r="22">
          <cell r="A22" t="str">
            <v>Profit before tax</v>
          </cell>
          <cell r="B22">
            <v>12.125999999999989</v>
          </cell>
          <cell r="C22">
            <v>18.910000000000004</v>
          </cell>
          <cell r="D22">
            <v>19.629000000000094</v>
          </cell>
          <cell r="E22">
            <v>24.596000000000004</v>
          </cell>
          <cell r="F22">
            <v>75.260999999999626</v>
          </cell>
          <cell r="G22">
            <v>22.206000000000014</v>
          </cell>
          <cell r="H22">
            <v>47.770000000000053</v>
          </cell>
          <cell r="I22">
            <v>24.678999999999974</v>
          </cell>
          <cell r="J22">
            <v>46.938999999999893</v>
          </cell>
          <cell r="K22">
            <v>141.59400000000005</v>
          </cell>
          <cell r="L22">
            <v>59.124999999999524</v>
          </cell>
          <cell r="M22">
            <v>81.034000000000049</v>
          </cell>
          <cell r="N22">
            <v>54.956999999999873</v>
          </cell>
          <cell r="O22">
            <v>48.983000000000189</v>
          </cell>
          <cell r="P22">
            <v>244.09900000000027</v>
          </cell>
          <cell r="Q22">
            <v>91.826999999999913</v>
          </cell>
          <cell r="R22">
            <v>126.92399999999989</v>
          </cell>
          <cell r="S22">
            <v>144.89399999999935</v>
          </cell>
          <cell r="T22">
            <v>167.56299999999962</v>
          </cell>
          <cell r="U22">
            <v>531.20799999999997</v>
          </cell>
          <cell r="V22">
            <v>192.31199999999941</v>
          </cell>
          <cell r="W22">
            <v>257.86900000000009</v>
          </cell>
          <cell r="X22">
            <v>230.27299999999946</v>
          </cell>
          <cell r="Y22">
            <v>238.5140000000001</v>
          </cell>
          <cell r="Z22">
            <v>918.9680000000003</v>
          </cell>
          <cell r="AA22">
            <v>908.78800000000069</v>
          </cell>
          <cell r="AB22">
            <v>241.39499999999919</v>
          </cell>
          <cell r="AC22">
            <v>285.05199999999991</v>
          </cell>
          <cell r="AD22">
            <v>289.94000000000091</v>
          </cell>
          <cell r="AE22">
            <v>105.08200000000058</v>
          </cell>
          <cell r="AF22">
            <v>921.28900000000408</v>
          </cell>
          <cell r="AG22">
            <v>459.19999999999885</v>
          </cell>
          <cell r="AH22">
            <v>487.40000000000225</v>
          </cell>
          <cell r="AI22">
            <v>505.9999999999996</v>
          </cell>
          <cell r="AJ22">
            <v>503.6</v>
          </cell>
          <cell r="AK22">
            <v>1956.2000000000007</v>
          </cell>
          <cell r="AL22">
            <v>557.49999999999932</v>
          </cell>
          <cell r="AM22">
            <v>1.0897184020956128</v>
          </cell>
          <cell r="AN22">
            <v>557.49999999999932</v>
          </cell>
          <cell r="AO22">
            <v>606.08599999999728</v>
          </cell>
          <cell r="AP22">
            <v>-8.0163541147622919E-2</v>
          </cell>
          <cell r="AR22">
            <v>1956.2000000000007</v>
          </cell>
          <cell r="AS22">
            <v>1874.1058812086503</v>
          </cell>
          <cell r="AT22">
            <v>4.3804418744156637E-2</v>
          </cell>
          <cell r="AU22">
            <v>1.034221488814739</v>
          </cell>
          <cell r="AW22">
            <v>503.6</v>
          </cell>
          <cell r="AX22">
            <v>105.08200000000058</v>
          </cell>
          <cell r="AY22">
            <v>3.7924478026683666</v>
          </cell>
          <cell r="BA22">
            <v>1956.2000000000007</v>
          </cell>
          <cell r="BB22">
            <v>921.28900000000408</v>
          </cell>
          <cell r="BC22">
            <v>1.1233293787291414</v>
          </cell>
        </row>
        <row r="23">
          <cell r="A23" t="str">
            <v>Provision for Taxation</v>
          </cell>
          <cell r="B23">
            <v>0.92800000000000005</v>
          </cell>
          <cell r="C23">
            <v>1.4470000000000001</v>
          </cell>
          <cell r="D23">
            <v>1.502</v>
          </cell>
          <cell r="E23">
            <v>1.0279999999999998</v>
          </cell>
          <cell r="F23">
            <v>4.9049999999999994</v>
          </cell>
          <cell r="G23">
            <v>6.6609999999999996</v>
          </cell>
          <cell r="H23">
            <v>5.1360000000000001</v>
          </cell>
          <cell r="I23">
            <v>4.5209999999999999</v>
          </cell>
          <cell r="J23">
            <v>8.7669999999999995</v>
          </cell>
          <cell r="K23">
            <v>25.085000000000001</v>
          </cell>
          <cell r="L23">
            <v>10.052</v>
          </cell>
          <cell r="M23">
            <v>19.100000000000001</v>
          </cell>
          <cell r="N23">
            <v>15.498000000000001</v>
          </cell>
          <cell r="O23">
            <v>0.93800000000000061</v>
          </cell>
          <cell r="P23">
            <v>45.588000000000001</v>
          </cell>
          <cell r="Q23">
            <v>22.471</v>
          </cell>
          <cell r="R23">
            <v>25.5</v>
          </cell>
          <cell r="S23">
            <v>38.1</v>
          </cell>
          <cell r="T23">
            <v>59.305999999999997</v>
          </cell>
          <cell r="U23">
            <v>145.37700000000001</v>
          </cell>
          <cell r="V23">
            <v>57.079000000000001</v>
          </cell>
          <cell r="W23">
            <v>72.224000000000004</v>
          </cell>
          <cell r="X23">
            <v>67.896000000000001</v>
          </cell>
          <cell r="Y23">
            <v>79.468999999999994</v>
          </cell>
          <cell r="Z23">
            <v>276.66800000000001</v>
          </cell>
          <cell r="AA23">
            <v>276.66800000000001</v>
          </cell>
          <cell r="AB23">
            <v>82.928000000000011</v>
          </cell>
          <cell r="AC23">
            <v>94.520999999999987</v>
          </cell>
          <cell r="AD23">
            <v>102.78800000000001</v>
          </cell>
          <cell r="AE23">
            <v>36.317999999999998</v>
          </cell>
          <cell r="AF23">
            <v>313.60500000000002</v>
          </cell>
          <cell r="AG23">
            <v>162.30000000000001</v>
          </cell>
          <cell r="AH23">
            <v>170.89999999999998</v>
          </cell>
          <cell r="AI23">
            <v>185</v>
          </cell>
          <cell r="AJ23">
            <v>178.3</v>
          </cell>
          <cell r="AK23">
            <v>696.5</v>
          </cell>
          <cell r="AL23">
            <v>195.7</v>
          </cell>
          <cell r="AN23">
            <v>195.7</v>
          </cell>
          <cell r="AO23">
            <v>212.13009999999903</v>
          </cell>
          <cell r="AP23">
            <v>-7.7452940436077311E-2</v>
          </cell>
          <cell r="AR23">
            <v>696.5</v>
          </cell>
          <cell r="AS23">
            <v>585.84549846582411</v>
          </cell>
          <cell r="AT23">
            <v>0.18888000645895731</v>
          </cell>
          <cell r="AU23">
            <v>0.86809999351357314</v>
          </cell>
          <cell r="AW23">
            <v>178.3</v>
          </cell>
          <cell r="AX23">
            <v>36.317999999999998</v>
          </cell>
          <cell r="AY23">
            <v>3.9094113111955506</v>
          </cell>
          <cell r="BA23">
            <v>696.5</v>
          </cell>
          <cell r="BB23">
            <v>313.60500000000002</v>
          </cell>
          <cell r="BC23">
            <v>1.2209467323543945</v>
          </cell>
        </row>
        <row r="24">
          <cell r="A24" t="str">
            <v xml:space="preserve">              (a) Fringe Benefit Tax</v>
          </cell>
          <cell r="J24">
            <v>5.3170000000000002</v>
          </cell>
          <cell r="K24">
            <v>5.3170000000000002</v>
          </cell>
          <cell r="P24">
            <v>0</v>
          </cell>
          <cell r="T24">
            <v>2.4</v>
          </cell>
          <cell r="U24">
            <v>2.4</v>
          </cell>
          <cell r="V24">
            <v>2.02</v>
          </cell>
          <cell r="W24">
            <v>2.4430000000000001</v>
          </cell>
          <cell r="X24">
            <v>3.6</v>
          </cell>
          <cell r="Y24">
            <v>9.4700000000000006</v>
          </cell>
          <cell r="Z24">
            <v>17.533000000000001</v>
          </cell>
          <cell r="AA24">
            <v>17.533000000000001</v>
          </cell>
          <cell r="AB24">
            <v>4.016</v>
          </cell>
          <cell r="AC24">
            <v>4.508</v>
          </cell>
          <cell r="AD24">
            <v>5.508</v>
          </cell>
          <cell r="AE24">
            <v>9.1340000000000003</v>
          </cell>
          <cell r="AF24">
            <v>23.166</v>
          </cell>
          <cell r="AG24">
            <v>6.3</v>
          </cell>
          <cell r="AH24">
            <v>7.7</v>
          </cell>
          <cell r="AI24">
            <v>9.1</v>
          </cell>
          <cell r="AJ24">
            <v>9.3000000000000007</v>
          </cell>
          <cell r="AK24">
            <v>32.400000000000006</v>
          </cell>
          <cell r="AL24">
            <v>6.2</v>
          </cell>
          <cell r="AN24">
            <v>6.2</v>
          </cell>
          <cell r="AR24">
            <v>32.400000000000006</v>
          </cell>
          <cell r="AW24">
            <v>9.3000000000000007</v>
          </cell>
          <cell r="AX24">
            <v>9.1340000000000003</v>
          </cell>
          <cell r="BA24">
            <v>32.400000000000006</v>
          </cell>
          <cell r="BB24">
            <v>23.166</v>
          </cell>
        </row>
        <row r="25">
          <cell r="A25" t="str">
            <v xml:space="preserve">              (b) Current Tax </v>
          </cell>
          <cell r="B25">
            <v>0.92800000000000005</v>
          </cell>
          <cell r="C25">
            <v>1.4470000000000001</v>
          </cell>
          <cell r="D25">
            <v>1.502</v>
          </cell>
          <cell r="E25">
            <v>2.3E-2</v>
          </cell>
          <cell r="F25">
            <v>3.9</v>
          </cell>
          <cell r="G25">
            <v>1.7490000000000001</v>
          </cell>
          <cell r="H25">
            <v>3.762</v>
          </cell>
          <cell r="I25">
            <v>1.9430000000000001</v>
          </cell>
          <cell r="J25">
            <v>1.046</v>
          </cell>
          <cell r="K25">
            <v>8.5</v>
          </cell>
          <cell r="L25">
            <v>4.548</v>
          </cell>
          <cell r="M25">
            <v>10.6</v>
          </cell>
          <cell r="N25">
            <v>8.5060000000000002</v>
          </cell>
          <cell r="O25">
            <v>-9.1539999999999999</v>
          </cell>
          <cell r="P25">
            <v>14.5</v>
          </cell>
          <cell r="Q25">
            <v>10.507</v>
          </cell>
          <cell r="R25">
            <v>13.5</v>
          </cell>
          <cell r="S25">
            <v>16.5</v>
          </cell>
          <cell r="T25">
            <v>32.335000000000001</v>
          </cell>
          <cell r="U25">
            <v>72.841999999999999</v>
          </cell>
          <cell r="V25">
            <v>24.073</v>
          </cell>
          <cell r="W25">
            <v>31.038</v>
          </cell>
          <cell r="X25">
            <v>30.311</v>
          </cell>
          <cell r="Y25">
            <v>24.998000000000001</v>
          </cell>
          <cell r="Z25">
            <v>110.42</v>
          </cell>
          <cell r="AA25">
            <v>110.42</v>
          </cell>
          <cell r="AB25">
            <v>76.179000000000002</v>
          </cell>
          <cell r="AC25">
            <v>6.5339999999999918</v>
          </cell>
          <cell r="AD25">
            <v>58.695</v>
          </cell>
          <cell r="AE25">
            <v>-17.298000000000002</v>
          </cell>
          <cell r="AF25">
            <v>307.11</v>
          </cell>
          <cell r="AG25">
            <v>75.400000000000006</v>
          </cell>
          <cell r="AH25">
            <v>78</v>
          </cell>
          <cell r="AI25">
            <v>77.8</v>
          </cell>
          <cell r="AJ25">
            <v>60.4</v>
          </cell>
          <cell r="AK25">
            <v>291.59999999999997</v>
          </cell>
          <cell r="AL25">
            <v>69.7</v>
          </cell>
          <cell r="AN25">
            <v>69.7</v>
          </cell>
          <cell r="AR25">
            <v>291.59999999999997</v>
          </cell>
          <cell r="AW25">
            <v>60.4</v>
          </cell>
          <cell r="AX25">
            <v>-17.298000000000002</v>
          </cell>
          <cell r="BA25">
            <v>291.59999999999997</v>
          </cell>
          <cell r="BB25">
            <v>307.11</v>
          </cell>
        </row>
        <row r="26">
          <cell r="A26" t="str">
            <v xml:space="preserve">              (c) Deferred Tax</v>
          </cell>
          <cell r="E26">
            <v>1.0049999999999999</v>
          </cell>
          <cell r="F26">
            <v>1.0049999999999999</v>
          </cell>
          <cell r="G26">
            <v>4.9119999999999999</v>
          </cell>
          <cell r="H26">
            <v>1.3740000000000001</v>
          </cell>
          <cell r="I26">
            <v>2.5779999999999998</v>
          </cell>
          <cell r="J26">
            <v>2.4039999999999999</v>
          </cell>
          <cell r="K26">
            <v>11.267999999999999</v>
          </cell>
          <cell r="L26">
            <v>5.5039999999999996</v>
          </cell>
          <cell r="M26">
            <v>8.5</v>
          </cell>
          <cell r="N26">
            <v>6.992</v>
          </cell>
          <cell r="O26">
            <v>10.092000000000001</v>
          </cell>
          <cell r="P26">
            <v>31.088000000000001</v>
          </cell>
          <cell r="Q26">
            <v>11.964</v>
          </cell>
          <cell r="R26">
            <v>12</v>
          </cell>
          <cell r="S26">
            <v>21.6</v>
          </cell>
          <cell r="T26">
            <v>24.571000000000002</v>
          </cell>
          <cell r="U26">
            <v>70.135000000000005</v>
          </cell>
          <cell r="V26">
            <v>30.986000000000001</v>
          </cell>
          <cell r="W26">
            <v>38.743000000000002</v>
          </cell>
          <cell r="X26">
            <v>33.984999999999999</v>
          </cell>
          <cell r="Y26">
            <v>45.000999999999998</v>
          </cell>
          <cell r="Z26">
            <v>148.715</v>
          </cell>
          <cell r="AA26">
            <v>148.715</v>
          </cell>
          <cell r="AB26">
            <v>2.7330000000000041</v>
          </cell>
          <cell r="AC26">
            <v>83.478999999999999</v>
          </cell>
          <cell r="AD26">
            <v>38.585000000000001</v>
          </cell>
          <cell r="AE26">
            <v>44.481999999999999</v>
          </cell>
          <cell r="AF26">
            <v>-16.670999999999992</v>
          </cell>
          <cell r="AG26">
            <v>80.599999999999994</v>
          </cell>
          <cell r="AH26">
            <v>85.5</v>
          </cell>
          <cell r="AI26">
            <v>98.1</v>
          </cell>
          <cell r="AJ26">
            <v>108.6</v>
          </cell>
          <cell r="AK26">
            <v>372.79999999999995</v>
          </cell>
          <cell r="AL26">
            <v>119.8</v>
          </cell>
          <cell r="AN26">
            <v>119.8</v>
          </cell>
          <cell r="AR26">
            <v>372.79999999999995</v>
          </cell>
          <cell r="AW26">
            <v>108.6</v>
          </cell>
          <cell r="AX26">
            <v>44.481999999999999</v>
          </cell>
          <cell r="BA26">
            <v>372.79999999999995</v>
          </cell>
          <cell r="BB26">
            <v>-16.670999999999992</v>
          </cell>
        </row>
        <row r="27">
          <cell r="A27" t="str">
            <v>Earlier years income tax</v>
          </cell>
          <cell r="E27">
            <v>7.3999999999999996E-2</v>
          </cell>
          <cell r="F27">
            <v>7.3999999999999996E-2</v>
          </cell>
          <cell r="J27">
            <v>2.4420000000000002</v>
          </cell>
          <cell r="K27">
            <v>2.4420000000000002</v>
          </cell>
          <cell r="O27">
            <v>0.746</v>
          </cell>
          <cell r="P27">
            <v>0.746</v>
          </cell>
          <cell r="T27">
            <v>0.32</v>
          </cell>
          <cell r="U27">
            <v>0.32</v>
          </cell>
          <cell r="V27">
            <v>0</v>
          </cell>
          <cell r="W27">
            <v>0</v>
          </cell>
          <cell r="X27">
            <v>0</v>
          </cell>
          <cell r="Y27">
            <v>0.72499999999999998</v>
          </cell>
          <cell r="Z27">
            <v>0.72499999999999998</v>
          </cell>
          <cell r="AA27">
            <v>0.72499999999999998</v>
          </cell>
          <cell r="AB27">
            <v>0</v>
          </cell>
          <cell r="AC27">
            <v>0</v>
          </cell>
          <cell r="AD27">
            <v>0</v>
          </cell>
          <cell r="AE27">
            <v>0.57699999999999996</v>
          </cell>
          <cell r="AF27">
            <v>0.57699999999999996</v>
          </cell>
          <cell r="AG27">
            <v>0</v>
          </cell>
          <cell r="AH27">
            <v>0.3</v>
          </cell>
          <cell r="AI27">
            <v>0</v>
          </cell>
          <cell r="AK27">
            <v>0.3</v>
          </cell>
          <cell r="AN27">
            <v>0</v>
          </cell>
          <cell r="AO27">
            <v>0</v>
          </cell>
          <cell r="AR27">
            <v>0.3</v>
          </cell>
          <cell r="AW27">
            <v>0</v>
          </cell>
          <cell r="AX27">
            <v>0.57699999999999996</v>
          </cell>
          <cell r="BA27">
            <v>0.3</v>
          </cell>
          <cell r="BB27">
            <v>0.57699999999999996</v>
          </cell>
        </row>
        <row r="28">
          <cell r="A28" t="str">
            <v>Adjusted Net Profit</v>
          </cell>
          <cell r="B28">
            <v>11.197999999999988</v>
          </cell>
          <cell r="C28">
            <v>17.463000000000005</v>
          </cell>
          <cell r="D28">
            <v>18.127000000000095</v>
          </cell>
          <cell r="E28">
            <v>23.494000000000003</v>
          </cell>
          <cell r="F28">
            <v>70.281999999999627</v>
          </cell>
          <cell r="G28">
            <v>15.545000000000016</v>
          </cell>
          <cell r="H28">
            <v>42.63400000000005</v>
          </cell>
          <cell r="I28">
            <v>20.157999999999973</v>
          </cell>
          <cell r="J28">
            <v>35.729999999999897</v>
          </cell>
          <cell r="K28">
            <v>114.06700000000004</v>
          </cell>
          <cell r="L28">
            <v>49.072999999999524</v>
          </cell>
          <cell r="M28">
            <v>61.934000000000054</v>
          </cell>
          <cell r="N28">
            <v>39.458999999999875</v>
          </cell>
          <cell r="O28">
            <v>47.299000000000184</v>
          </cell>
          <cell r="P28">
            <v>197.76500000000027</v>
          </cell>
          <cell r="Q28">
            <v>69.355999999999909</v>
          </cell>
          <cell r="R28">
            <v>101.42399999999989</v>
          </cell>
          <cell r="S28">
            <v>106.79399999999936</v>
          </cell>
          <cell r="T28">
            <v>107.93699999999961</v>
          </cell>
          <cell r="U28">
            <v>385.51100000000002</v>
          </cell>
          <cell r="V28">
            <v>135.23299999999941</v>
          </cell>
          <cell r="W28">
            <v>185.64500000000007</v>
          </cell>
          <cell r="X28">
            <v>162.37699999999944</v>
          </cell>
          <cell r="Y28">
            <v>158.32000000000011</v>
          </cell>
          <cell r="Z28">
            <v>641.57500000000027</v>
          </cell>
          <cell r="AA28">
            <v>631.39500000000066</v>
          </cell>
          <cell r="AB28">
            <v>158.46699999999919</v>
          </cell>
          <cell r="AC28">
            <v>190.53099999999992</v>
          </cell>
          <cell r="AD28">
            <v>187.1520000000009</v>
          </cell>
          <cell r="AE28">
            <v>68.764000000000578</v>
          </cell>
          <cell r="AF28">
            <v>607.68400000000406</v>
          </cell>
          <cell r="AG28">
            <v>296.89999999999884</v>
          </cell>
          <cell r="AH28">
            <v>316.50000000000227</v>
          </cell>
          <cell r="AI28">
            <v>320.9999999999996</v>
          </cell>
          <cell r="AJ28">
            <v>325.3</v>
          </cell>
          <cell r="AK28">
            <v>1259.7000000000007</v>
          </cell>
          <cell r="AL28">
            <v>361.79999999999933</v>
          </cell>
          <cell r="AN28">
            <v>361.79999999999933</v>
          </cell>
          <cell r="AO28">
            <v>393.95589999999822</v>
          </cell>
          <cell r="AP28">
            <v>-8.1623095376916699E-2</v>
          </cell>
          <cell r="AR28">
            <v>1259.7000000000007</v>
          </cell>
          <cell r="AS28">
            <v>1288.2603827428261</v>
          </cell>
          <cell r="AT28">
            <v>-2.2169728360362684E-2</v>
          </cell>
          <cell r="AU28">
            <v>1.1199511304276855</v>
          </cell>
          <cell r="AW28">
            <v>325.3</v>
          </cell>
          <cell r="AX28">
            <v>68.764000000000578</v>
          </cell>
          <cell r="AY28">
            <v>3.7306730265836379</v>
          </cell>
          <cell r="BA28">
            <v>1259.7000000000007</v>
          </cell>
          <cell r="BB28">
            <v>607.68400000000406</v>
          </cell>
          <cell r="BC28">
            <v>1.0729523897288598</v>
          </cell>
        </row>
        <row r="29">
          <cell r="A29" t="str">
            <v>Exceptional Income net of tax</v>
          </cell>
          <cell r="AA29">
            <v>0</v>
          </cell>
          <cell r="AB29">
            <v>227.7</v>
          </cell>
          <cell r="AC29">
            <v>248.92440000000002</v>
          </cell>
          <cell r="AE29">
            <v>118.36982200000001</v>
          </cell>
          <cell r="AF29">
            <v>592.80692199999999</v>
          </cell>
          <cell r="AN29">
            <v>0</v>
          </cell>
          <cell r="AW29">
            <v>0</v>
          </cell>
          <cell r="AX29">
            <v>118.36982200000001</v>
          </cell>
          <cell r="BA29">
            <v>0</v>
          </cell>
          <cell r="BB29">
            <v>592.80692199999999</v>
          </cell>
        </row>
        <row r="30">
          <cell r="A30" t="str">
            <v>Reported Net profit</v>
          </cell>
          <cell r="U30">
            <v>385.51100000000002</v>
          </cell>
          <cell r="V30">
            <v>135.23299999999941</v>
          </cell>
          <cell r="W30">
            <v>185.64500000000007</v>
          </cell>
          <cell r="X30">
            <v>162.37699999999944</v>
          </cell>
          <cell r="Y30">
            <v>158.32000000000011</v>
          </cell>
          <cell r="Z30">
            <v>641.57500000000027</v>
          </cell>
          <cell r="AA30">
            <v>631.39500000000066</v>
          </cell>
          <cell r="AB30">
            <v>386.16699999999918</v>
          </cell>
          <cell r="AC30">
            <v>439.45539999999994</v>
          </cell>
          <cell r="AD30">
            <v>187.1520000000009</v>
          </cell>
          <cell r="AE30">
            <v>187.13382200000058</v>
          </cell>
          <cell r="AF30">
            <v>1200.490922000004</v>
          </cell>
          <cell r="AG30">
            <v>296.89999999999884</v>
          </cell>
          <cell r="AH30">
            <v>316.50000000000227</v>
          </cell>
          <cell r="AI30">
            <v>320.9999999999996</v>
          </cell>
          <cell r="AJ30">
            <v>325.3</v>
          </cell>
          <cell r="AK30">
            <v>1259.7000000000007</v>
          </cell>
          <cell r="AL30">
            <v>361.79999999999933</v>
          </cell>
          <cell r="AN30">
            <v>361.79999999999933</v>
          </cell>
          <cell r="AO30">
            <v>393.95589999999822</v>
          </cell>
          <cell r="AP30">
            <v>-8.1623095376916699E-2</v>
          </cell>
          <cell r="AW30">
            <v>325.3</v>
          </cell>
          <cell r="AX30">
            <v>187.13382200000058</v>
          </cell>
          <cell r="AY30">
            <v>0.73832820023308776</v>
          </cell>
          <cell r="BA30">
            <v>1259.7000000000007</v>
          </cell>
          <cell r="BB30">
            <v>1200.490922000004</v>
          </cell>
          <cell r="BC30">
            <v>4.9320721144109125E-2</v>
          </cell>
        </row>
        <row r="31">
          <cell r="A31" t="str">
            <v>Net profit %</v>
          </cell>
          <cell r="B31">
            <v>2.3486378613510828E-2</v>
          </cell>
          <cell r="C31">
            <v>2.3417950677877462E-2</v>
          </cell>
          <cell r="D31">
            <v>2.3669342149761886E-2</v>
          </cell>
          <cell r="E31">
            <v>2.8492841013003336E-2</v>
          </cell>
          <cell r="F31">
            <v>2.4985619812733926E-2</v>
          </cell>
          <cell r="G31">
            <v>1.7358804079458563E-2</v>
          </cell>
          <cell r="H31">
            <v>3.810179185843876E-2</v>
          </cell>
          <cell r="I31">
            <v>2.0634745151991589E-2</v>
          </cell>
          <cell r="J31">
            <v>2.4523329077955701E-2</v>
          </cell>
          <cell r="K31">
            <v>2.5642616555355411E-2</v>
          </cell>
          <cell r="L31">
            <v>3.5455218035899225E-2</v>
          </cell>
          <cell r="M31">
            <v>4.0455703114946777E-2</v>
          </cell>
          <cell r="N31">
            <v>2.5697500323994607E-2</v>
          </cell>
          <cell r="O31">
            <v>2.2178967891865718E-2</v>
          </cell>
          <cell r="P31">
            <v>3.0041235779155146E-2</v>
          </cell>
          <cell r="Q31">
            <v>3.4484147365584326E-2</v>
          </cell>
          <cell r="R31">
            <v>4.2577378878389277E-2</v>
          </cell>
          <cell r="S31">
            <v>3.8840170266251736E-2</v>
          </cell>
          <cell r="T31">
            <v>3.0197109177305829E-2</v>
          </cell>
          <cell r="U31">
            <v>3.6617797470509035E-2</v>
          </cell>
          <cell r="V31">
            <v>3.706730981394378E-2</v>
          </cell>
          <cell r="W31">
            <v>3.9331451135526309E-2</v>
          </cell>
          <cell r="X31">
            <v>3.5656227910703511E-2</v>
          </cell>
          <cell r="Y31">
            <v>2.7526435427454334E-2</v>
          </cell>
          <cell r="Z31">
            <v>3.4349776913170017E-2</v>
          </cell>
          <cell r="AA31">
            <v>3.378305350713038E-2</v>
          </cell>
          <cell r="AB31">
            <v>2.6263830952329124E-2</v>
          </cell>
          <cell r="AC31">
            <v>2.5313473970091906E-2</v>
          </cell>
          <cell r="AD31">
            <v>2.1735429172292681E-2</v>
          </cell>
          <cell r="AE31">
            <v>6.7439713325316668E-3</v>
          </cell>
          <cell r="AF31">
            <v>1.8774601956836619E-2</v>
          </cell>
          <cell r="AG31">
            <v>2.732778616398502E-2</v>
          </cell>
          <cell r="AH31">
            <v>2.5799877725698167E-2</v>
          </cell>
          <cell r="AI31">
            <v>2.3701581582172837E-2</v>
          </cell>
          <cell r="AJ31">
            <v>2.354891485326268E-2</v>
          </cell>
          <cell r="AK31">
            <v>2.4949939689952891E-2</v>
          </cell>
          <cell r="AL31">
            <v>2.3941080326360952E-2</v>
          </cell>
          <cell r="AN31">
            <v>2.3941080326360952E-2</v>
          </cell>
          <cell r="AO31">
            <v>2.6276213123142669E-2</v>
          </cell>
          <cell r="AS31">
            <v>2.2542786759149225E-2</v>
          </cell>
          <cell r="AW31">
            <v>2.354891485326268E-2</v>
          </cell>
          <cell r="AX31">
            <v>6.7439713325316668E-3</v>
          </cell>
          <cell r="AY31">
            <v>2.4918468202358874</v>
          </cell>
          <cell r="BA31">
            <v>2.4949939689952891E-2</v>
          </cell>
          <cell r="BB31">
            <v>1.8774601956836619E-2</v>
          </cell>
          <cell r="BC31">
            <v>0.32891976870207751</v>
          </cell>
        </row>
        <row r="32">
          <cell r="A32" t="str">
            <v>tax rate</v>
          </cell>
          <cell r="S32">
            <v>0.26295084682595671</v>
          </cell>
          <cell r="T32">
            <v>0.35393255074210972</v>
          </cell>
          <cell r="U32">
            <v>0.27367245975211218</v>
          </cell>
          <cell r="V32">
            <v>0.29680415158700535</v>
          </cell>
          <cell r="W32">
            <v>0.28008019575831133</v>
          </cell>
          <cell r="X32">
            <v>0.29485002583889625</v>
          </cell>
          <cell r="Y32">
            <v>0.33318379633899881</v>
          </cell>
          <cell r="Z32">
            <v>0.30106380200398697</v>
          </cell>
          <cell r="AA32">
            <v>0.3044362381545529</v>
          </cell>
          <cell r="AB32">
            <v>0.34353652726858591</v>
          </cell>
          <cell r="AC32">
            <v>0.33159213055863496</v>
          </cell>
          <cell r="AD32">
            <v>0.35451472718493376</v>
          </cell>
          <cell r="AE32">
            <v>0.34561580480005899</v>
          </cell>
          <cell r="AF32">
            <v>0.34039807270031297</v>
          </cell>
          <cell r="AG32">
            <v>0.35344076655052353</v>
          </cell>
          <cell r="AH32">
            <v>0.35063602790315795</v>
          </cell>
          <cell r="AI32">
            <v>0.36561264822134415</v>
          </cell>
          <cell r="AJ32">
            <v>0.35405083399523429</v>
          </cell>
          <cell r="AK32">
            <v>0.35604743891217655</v>
          </cell>
          <cell r="AL32">
            <v>0.35103139013452955</v>
          </cell>
          <cell r="AN32">
            <v>0.35103139013452955</v>
          </cell>
          <cell r="AO32">
            <v>0.35</v>
          </cell>
        </row>
        <row r="33">
          <cell r="A33" t="str">
            <v>Interims analysis - Growth Y-o-Y</v>
          </cell>
        </row>
        <row r="35">
          <cell r="A35" t="str">
            <v>Net Sales</v>
          </cell>
          <cell r="G35">
            <v>87.822025348845486</v>
          </cell>
          <cell r="H35">
            <v>50.051628649206805</v>
          </cell>
          <cell r="I35">
            <v>27.558259329914868</v>
          </cell>
          <cell r="J35">
            <v>76.698303818530661</v>
          </cell>
          <cell r="K35">
            <v>58.140714665089213</v>
          </cell>
          <cell r="L35">
            <v>54.558012129387535</v>
          </cell>
          <cell r="M35">
            <v>36.816569104964472</v>
          </cell>
          <cell r="N35">
            <v>57.183466817348005</v>
          </cell>
          <cell r="O35">
            <v>46.371672912462778</v>
          </cell>
          <cell r="P35">
            <v>47.990541184267286</v>
          </cell>
          <cell r="Q35">
            <v>45.312206484577565</v>
          </cell>
          <cell r="R35">
            <v>55.601018741153155</v>
          </cell>
          <cell r="S35">
            <v>79.064928535563524</v>
          </cell>
          <cell r="T35">
            <v>67.60784692531108</v>
          </cell>
          <cell r="U35">
            <v>59.923732188911075</v>
          </cell>
          <cell r="V35">
            <v>81.395733881982423</v>
          </cell>
          <cell r="W35">
            <v>98.144250265520895</v>
          </cell>
          <cell r="X35">
            <v>65.62404530734922</v>
          </cell>
          <cell r="Y35">
            <v>0.60909183740556139</v>
          </cell>
          <cell r="Z35">
            <v>0.77410351171280189</v>
          </cell>
          <cell r="AB35">
            <v>0.65382345629166827</v>
          </cell>
          <cell r="AC35">
            <v>0.59466921072691736</v>
          </cell>
          <cell r="AD35">
            <v>0.89076317990566034</v>
          </cell>
          <cell r="AE35">
            <v>0.77279945865140642</v>
          </cell>
          <cell r="AF35">
            <v>0.73182827585852661</v>
          </cell>
          <cell r="AG35">
            <v>0.80063208742820913</v>
          </cell>
          <cell r="AH35">
            <v>0.62982948668774408</v>
          </cell>
          <cell r="AI35">
            <v>0.57290123243153834</v>
          </cell>
          <cell r="AJ35">
            <v>0.35477679008383967</v>
          </cell>
          <cell r="AK35">
            <v>0.55987775827389497</v>
          </cell>
          <cell r="AL35">
            <v>0.39097419093553265</v>
          </cell>
          <cell r="AO35">
            <v>0.37999999999999989</v>
          </cell>
        </row>
        <row r="36">
          <cell r="A36" t="str">
            <v>Other Income</v>
          </cell>
          <cell r="G36">
            <v>14.005805515239489</v>
          </cell>
          <cell r="H36">
            <v>-26.40483383685801</v>
          </cell>
          <cell r="I36">
            <v>92.167761495704895</v>
          </cell>
          <cell r="J36">
            <v>-24.357476635514018</v>
          </cell>
          <cell r="K36">
            <v>17.296252230814989</v>
          </cell>
          <cell r="L36">
            <v>47.485677912157875</v>
          </cell>
          <cell r="M36">
            <v>63.136288998357969</v>
          </cell>
          <cell r="N36">
            <v>118.8272416513279</v>
          </cell>
          <cell r="O36">
            <v>-48.185328185328181</v>
          </cell>
          <cell r="P36">
            <v>68.593888677570675</v>
          </cell>
          <cell r="Q36">
            <v>51.359516616314195</v>
          </cell>
          <cell r="R36">
            <v>353.1454453950679</v>
          </cell>
          <cell r="S36">
            <v>-62.052391252102858</v>
          </cell>
          <cell r="T36">
            <v>3934.7242921013412</v>
          </cell>
          <cell r="U36">
            <v>129.69090772354667</v>
          </cell>
          <cell r="V36">
            <v>105.84545195323641</v>
          </cell>
          <cell r="W36">
            <v>-51.554864504664586</v>
          </cell>
          <cell r="X36">
            <v>46.706776440785312</v>
          </cell>
          <cell r="Y36">
            <v>9.5741144313522542E-2</v>
          </cell>
          <cell r="Z36">
            <v>0.37574487590858485</v>
          </cell>
          <cell r="AB36">
            <v>1.4308075910790969</v>
          </cell>
          <cell r="AC36">
            <v>2.4759284731780573E-2</v>
          </cell>
          <cell r="AD36">
            <v>1.0224476581048996</v>
          </cell>
          <cell r="AE36">
            <v>-0.98961739423563122</v>
          </cell>
          <cell r="AF36">
            <v>0.58744394618834073</v>
          </cell>
          <cell r="AG36">
            <v>-0.58399817643036256</v>
          </cell>
          <cell r="AH36">
            <v>1.9530201342281699</v>
          </cell>
          <cell r="AI36">
            <v>0.76093916755602997</v>
          </cell>
          <cell r="AJ36">
            <v>0.94805194805194803</v>
          </cell>
          <cell r="AK36">
            <v>0.19342347489367118</v>
          </cell>
          <cell r="AL36">
            <v>0.58904109589041087</v>
          </cell>
          <cell r="AO36">
            <v>9.9999999999999867E-2</v>
          </cell>
        </row>
        <row r="37">
          <cell r="A37" t="str">
            <v>Total Expenditure</v>
          </cell>
          <cell r="G37">
            <v>88.844670200575024</v>
          </cell>
          <cell r="H37">
            <v>47.56523292960901</v>
          </cell>
          <cell r="I37">
            <v>26.259749000635036</v>
          </cell>
          <cell r="J37">
            <v>77.267933255277072</v>
          </cell>
          <cell r="K37">
            <v>57.324144013208645</v>
          </cell>
          <cell r="L37">
            <v>54.060498763774014</v>
          </cell>
          <cell r="M37">
            <v>35.893407052115059</v>
          </cell>
          <cell r="N37">
            <v>57.54479211507109</v>
          </cell>
          <cell r="O37">
            <v>47.295622867542228</v>
          </cell>
          <cell r="P37">
            <v>48.06854196522734</v>
          </cell>
          <cell r="Q37">
            <v>44.99244726159737</v>
          </cell>
          <cell r="R37">
            <v>56.937638552820346</v>
          </cell>
          <cell r="S37">
            <v>77.42707055491573</v>
          </cell>
          <cell r="T37">
            <v>69.323329708611837</v>
          </cell>
          <cell r="U37">
            <v>59.95697272861986</v>
          </cell>
          <cell r="V37">
            <v>84.116204046338197</v>
          </cell>
          <cell r="W37">
            <v>100.4001804020084</v>
          </cell>
          <cell r="X37">
            <v>66.326659256640895</v>
          </cell>
          <cell r="Y37">
            <v>0.60589468542609359</v>
          </cell>
          <cell r="Z37">
            <v>0.78831248219573102</v>
          </cell>
          <cell r="AB37">
            <v>0.66791106920550503</v>
          </cell>
          <cell r="AC37">
            <v>0.6024760349349203</v>
          </cell>
          <cell r="AD37">
            <v>0.92077598446246456</v>
          </cell>
          <cell r="AE37">
            <v>0.790163185877365</v>
          </cell>
          <cell r="AF37">
            <v>0.75409297053404933</v>
          </cell>
          <cell r="AG37">
            <v>0.76358348373684204</v>
          </cell>
          <cell r="AH37">
            <v>0.60584921599961317</v>
          </cell>
          <cell r="AI37">
            <v>0.54875603121339078</v>
          </cell>
          <cell r="AJ37">
            <v>0.2880456016518822</v>
          </cell>
          <cell r="AK37">
            <v>0.51876143153142817</v>
          </cell>
          <cell r="AL37">
            <v>0.36889646959084388</v>
          </cell>
          <cell r="AO37">
            <v>0.3568803617205949</v>
          </cell>
        </row>
        <row r="38">
          <cell r="A38" t="str">
            <v xml:space="preserve">              (a) Increase/ Decrease in Stock Trade</v>
          </cell>
          <cell r="G38">
            <v>256.9418132611637</v>
          </cell>
          <cell r="H38">
            <v>-74.527425828283626</v>
          </cell>
          <cell r="I38">
            <v>-3.3656684943061843</v>
          </cell>
          <cell r="J38">
            <v>8.1145566874597961</v>
          </cell>
          <cell r="K38">
            <v>-3.7792712079152802</v>
          </cell>
          <cell r="L38">
            <v>-74.380165289256198</v>
          </cell>
          <cell r="M38">
            <v>850.45106277805223</v>
          </cell>
          <cell r="N38">
            <v>-375.14257448789573</v>
          </cell>
          <cell r="O38">
            <v>46.864341702006975</v>
          </cell>
          <cell r="P38">
            <v>20.036562603871033</v>
          </cell>
          <cell r="Q38">
            <v>1125.7373976521653</v>
          </cell>
          <cell r="R38">
            <v>140.18241982564152</v>
          </cell>
          <cell r="S38">
            <v>-441.2770592527574</v>
          </cell>
          <cell r="T38">
            <v>105.80767636418446</v>
          </cell>
          <cell r="U38">
            <v>344.93814012105719</v>
          </cell>
          <cell r="V38">
            <v>262.53370139956382</v>
          </cell>
          <cell r="W38">
            <v>39.001924477129556</v>
          </cell>
          <cell r="X38">
            <v>31.359868614721975</v>
          </cell>
          <cell r="Y38">
            <v>1.1669378926768976</v>
          </cell>
          <cell r="Z38">
            <v>0.86278009517092125</v>
          </cell>
          <cell r="AB38">
            <v>-0.13127276844285496</v>
          </cell>
          <cell r="AC38">
            <v>0.90364019441372112</v>
          </cell>
          <cell r="AD38">
            <v>1.2605692610363324</v>
          </cell>
          <cell r="AE38">
            <v>0.42214490475798172</v>
          </cell>
          <cell r="AG38">
            <v>2.5921456790502035</v>
          </cell>
          <cell r="AH38">
            <v>0.60750325029689978</v>
          </cell>
          <cell r="AI38">
            <v>0.14515765483733634</v>
          </cell>
          <cell r="AJ38">
            <v>0.53705037841370751</v>
          </cell>
          <cell r="AK38">
            <v>0.6724851543498469</v>
          </cell>
          <cell r="AL38">
            <v>0.63640890659457927</v>
          </cell>
          <cell r="AO38">
            <v>-1</v>
          </cell>
        </row>
        <row r="39">
          <cell r="A39" t="str">
            <v xml:space="preserve">              (b) Consumption of Raw Material</v>
          </cell>
          <cell r="G39">
            <v>87.140121421965063</v>
          </cell>
          <cell r="H39">
            <v>40.175730107040344</v>
          </cell>
          <cell r="I39">
            <v>17.308900429315898</v>
          </cell>
          <cell r="J39">
            <v>82.900427110362116</v>
          </cell>
          <cell r="K39">
            <v>55.324724311294872</v>
          </cell>
          <cell r="L39">
            <v>47.96298379035975</v>
          </cell>
          <cell r="M39">
            <v>54.310219374025962</v>
          </cell>
          <cell r="N39">
            <v>42.108388625301529</v>
          </cell>
          <cell r="O39">
            <v>32.864829377131869</v>
          </cell>
          <cell r="P39">
            <v>42.580240256644018</v>
          </cell>
          <cell r="Q39">
            <v>57.198282368584174</v>
          </cell>
          <cell r="R39">
            <v>66.322187042662179</v>
          </cell>
          <cell r="S39">
            <v>135.52519195904586</v>
          </cell>
          <cell r="T39">
            <v>72.660747724134382</v>
          </cell>
          <cell r="U39">
            <v>80.465250971462623</v>
          </cell>
          <cell r="V39">
            <v>97.399467294308664</v>
          </cell>
          <cell r="W39">
            <v>91.484795953766465</v>
          </cell>
          <cell r="X39">
            <v>58.561034650333312</v>
          </cell>
          <cell r="Y39">
            <v>0.6636607833525543</v>
          </cell>
          <cell r="Z39">
            <v>0.75551159397791667</v>
          </cell>
          <cell r="AB39">
            <v>0.50632822739597172</v>
          </cell>
          <cell r="AC39">
            <v>0.63686385207554408</v>
          </cell>
          <cell r="AD39">
            <v>0.95662709823293768</v>
          </cell>
          <cell r="AE39">
            <v>0.82125247493134035</v>
          </cell>
          <cell r="AF39">
            <v>0.74476954924409977</v>
          </cell>
          <cell r="AG39">
            <v>1.0273359162497449</v>
          </cell>
          <cell r="AH39">
            <v>0.66344930843517957</v>
          </cell>
          <cell r="AI39">
            <v>0.56986973191853196</v>
          </cell>
          <cell r="AJ39">
            <v>0.36490229531345997</v>
          </cell>
          <cell r="AK39">
            <v>0.60141823268949213</v>
          </cell>
          <cell r="AL39">
            <v>0.45841429798002609</v>
          </cell>
          <cell r="AO39">
            <v>0.16084572280717602</v>
          </cell>
        </row>
        <row r="40">
          <cell r="A40" t="str">
            <v xml:space="preserve">              (c) Staff Cost</v>
          </cell>
          <cell r="G40">
            <v>100.87106140445208</v>
          </cell>
          <cell r="H40">
            <v>58.962282819487875</v>
          </cell>
          <cell r="I40">
            <v>37.226645167791993</v>
          </cell>
          <cell r="J40">
            <v>-20.335772984078069</v>
          </cell>
          <cell r="K40">
            <v>23.591637364092442</v>
          </cell>
          <cell r="L40">
            <v>58.153541410139731</v>
          </cell>
          <cell r="M40">
            <v>51.390514129216982</v>
          </cell>
          <cell r="N40">
            <v>53.565396195931548</v>
          </cell>
          <cell r="O40">
            <v>86.702663496796561</v>
          </cell>
          <cell r="P40">
            <v>63.855292605114045</v>
          </cell>
          <cell r="Q40">
            <v>60.99216356650814</v>
          </cell>
          <cell r="R40">
            <v>72.145840870966694</v>
          </cell>
          <cell r="S40">
            <v>96.139193088167318</v>
          </cell>
          <cell r="T40">
            <v>98.238874260802007</v>
          </cell>
          <cell r="U40">
            <v>84.003051327690812</v>
          </cell>
          <cell r="V40">
            <v>95.434140392560906</v>
          </cell>
          <cell r="W40">
            <v>134.84021972772865</v>
          </cell>
          <cell r="X40">
            <v>100.50388478918113</v>
          </cell>
          <cell r="Y40">
            <v>1.4077592213560943</v>
          </cell>
          <cell r="Z40">
            <v>1.2125253187297402</v>
          </cell>
          <cell r="AB40">
            <v>1.4445251351569435</v>
          </cell>
          <cell r="AC40">
            <v>0.99714424027434823</v>
          </cell>
          <cell r="AD40">
            <v>1.1751544335814001</v>
          </cell>
          <cell r="AE40">
            <v>0.3087595944067012</v>
          </cell>
          <cell r="AF40">
            <v>0.838855146211823</v>
          </cell>
          <cell r="AG40">
            <v>0.41233426858117395</v>
          </cell>
          <cell r="AH40">
            <v>0.42544038326788014</v>
          </cell>
          <cell r="AI40">
            <v>0.35046997174951744</v>
          </cell>
          <cell r="AJ40">
            <v>0.16500024184465278</v>
          </cell>
          <cell r="AK40">
            <v>0.32987331097064221</v>
          </cell>
          <cell r="AL40">
            <v>7.7750077905889725E-2</v>
          </cell>
          <cell r="AO40">
            <v>0.38000000000000034</v>
          </cell>
        </row>
        <row r="41">
          <cell r="A41" t="str">
            <v xml:space="preserve">              (d) Other Expenditure</v>
          </cell>
          <cell r="G41">
            <v>113.76977963850811</v>
          </cell>
          <cell r="H41">
            <v>25.894872793839042</v>
          </cell>
          <cell r="I41">
            <v>48.647654896486415</v>
          </cell>
          <cell r="J41">
            <v>32.707771363400461</v>
          </cell>
          <cell r="K41">
            <v>47.020220594437575</v>
          </cell>
          <cell r="L41">
            <v>46.765608629957399</v>
          </cell>
          <cell r="M41">
            <v>30.125946933567338</v>
          </cell>
          <cell r="N41">
            <v>38.05712656641078</v>
          </cell>
          <cell r="O41">
            <v>123.29990681775386</v>
          </cell>
          <cell r="P41">
            <v>58.067655023637954</v>
          </cell>
          <cell r="Q41">
            <v>40.002726252013289</v>
          </cell>
          <cell r="R41">
            <v>59.980192729950012</v>
          </cell>
          <cell r="S41">
            <v>59.419431639426911</v>
          </cell>
          <cell r="T41">
            <v>68.47639248347572</v>
          </cell>
          <cell r="U41">
            <v>44.022698631171188</v>
          </cell>
          <cell r="V41">
            <v>88.1845923640808</v>
          </cell>
          <cell r="W41">
            <v>82.087148116773093</v>
          </cell>
          <cell r="X41">
            <v>69.086701018163097</v>
          </cell>
          <cell r="Y41">
            <v>0.52212062294261452</v>
          </cell>
          <cell r="Z41">
            <v>0.86613745386105423</v>
          </cell>
          <cell r="AB41">
            <v>0.61887236881518404</v>
          </cell>
          <cell r="AC41">
            <v>0.52407068383399746</v>
          </cell>
          <cell r="AD41">
            <v>0.87266432789648118</v>
          </cell>
          <cell r="AE41">
            <v>0.55280495495951221</v>
          </cell>
          <cell r="AF41">
            <v>0.65080769195121313</v>
          </cell>
          <cell r="AG41">
            <v>0.53112245026690563</v>
          </cell>
          <cell r="AH41">
            <v>0.41503619040910156</v>
          </cell>
          <cell r="AI41">
            <v>0.2941393750567749</v>
          </cell>
          <cell r="AJ41">
            <v>0.15176508596700322</v>
          </cell>
          <cell r="AK41">
            <v>0.32457647256399569</v>
          </cell>
          <cell r="AL41">
            <v>0.24284537215050794</v>
          </cell>
          <cell r="AO41">
            <v>0</v>
          </cell>
        </row>
        <row r="42">
          <cell r="A42" t="str">
            <v>Gross profit</v>
          </cell>
          <cell r="G42">
            <v>101.80355529574312</v>
          </cell>
          <cell r="H42">
            <v>40.460503168412899</v>
          </cell>
          <cell r="I42">
            <v>46.242979098965641</v>
          </cell>
          <cell r="J42">
            <v>29.940566718764217</v>
          </cell>
          <cell r="K42">
            <v>48.502385004938176</v>
          </cell>
          <cell r="L42">
            <v>51.469286045814911</v>
          </cell>
          <cell r="M42">
            <v>36.671008500854299</v>
          </cell>
          <cell r="N42">
            <v>43.183840788493001</v>
          </cell>
          <cell r="O42">
            <v>91.394305840599245</v>
          </cell>
          <cell r="P42">
            <v>55.864798474051568</v>
          </cell>
          <cell r="Q42">
            <v>44.985700128655481</v>
          </cell>
          <cell r="R42">
            <v>56.575792010155659</v>
          </cell>
          <cell r="S42">
            <v>73.074241185279519</v>
          </cell>
          <cell r="T42">
            <v>67.392051763300103</v>
          </cell>
          <cell r="U42">
            <v>52.898886890620055</v>
          </cell>
          <cell r="V42">
            <v>79.908505372911009</v>
          </cell>
          <cell r="W42">
            <v>87.13984011513287</v>
          </cell>
          <cell r="X42">
            <v>70.504033909755833</v>
          </cell>
          <cell r="Y42">
            <v>0.68456389397694162</v>
          </cell>
          <cell r="Z42">
            <v>0.85353388414049425</v>
          </cell>
          <cell r="AB42">
            <v>0.71536442082338092</v>
          </cell>
          <cell r="AC42">
            <v>0.59593810101020739</v>
          </cell>
          <cell r="AD42">
            <v>0.84401360615857746</v>
          </cell>
          <cell r="AE42">
            <v>0.49318361709527481</v>
          </cell>
          <cell r="AF42">
            <v>0.64218814544068725</v>
          </cell>
          <cell r="AG42">
            <v>0.66038406672427108</v>
          </cell>
          <cell r="AH42">
            <v>0.5364869759800921</v>
          </cell>
          <cell r="AI42">
            <v>0.43391423284714015</v>
          </cell>
          <cell r="AJ42">
            <v>0.40791808768641369</v>
          </cell>
          <cell r="AK42">
            <v>0.49594502641500582</v>
          </cell>
          <cell r="AL42">
            <v>0.31727365803715157</v>
          </cell>
        </row>
        <row r="44">
          <cell r="A44" t="str">
            <v>Operating profit</v>
          </cell>
          <cell r="G44">
            <v>77.527620462352573</v>
          </cell>
          <cell r="H44">
            <v>79.884606669106887</v>
          </cell>
          <cell r="I44">
            <v>44.132130405089498</v>
          </cell>
          <cell r="J44">
            <v>70.25602746883601</v>
          </cell>
          <cell r="L44">
            <v>59.885469236199462</v>
          </cell>
          <cell r="M44">
            <v>45.903021376383244</v>
          </cell>
          <cell r="N44">
            <v>53.143469911967898</v>
          </cell>
          <cell r="O44">
            <v>35.491819090542954</v>
          </cell>
          <cell r="Q44">
            <v>48.611497260610491</v>
          </cell>
          <cell r="R44">
            <v>43.34756822453496</v>
          </cell>
          <cell r="S44">
            <v>97.904215994397788</v>
          </cell>
          <cell r="T44">
            <v>45.647573500384553</v>
          </cell>
          <cell r="U44">
            <v>59.559251181388447</v>
          </cell>
          <cell r="V44">
            <v>54.009365181553349</v>
          </cell>
          <cell r="W44">
            <v>75.502346678280375</v>
          </cell>
          <cell r="X44">
            <v>58.378520706651194</v>
          </cell>
          <cell r="Y44">
            <v>0.65667225038767874</v>
          </cell>
          <cell r="Z44">
            <v>0.6179144430712098</v>
          </cell>
          <cell r="AB44">
            <v>0.4842832235290766</v>
          </cell>
          <cell r="AC44">
            <v>0.50519932734774819</v>
          </cell>
          <cell r="AD44">
            <v>0.56573184607152327</v>
          </cell>
          <cell r="AE44">
            <v>0.52231064050057885</v>
          </cell>
          <cell r="AF44">
            <v>0.47030842412153051</v>
          </cell>
          <cell r="AG44">
            <v>1.3016616157847487</v>
          </cell>
          <cell r="AH44">
            <v>0.92241584936370136</v>
          </cell>
          <cell r="AI44">
            <v>0.89368236108046073</v>
          </cell>
          <cell r="AJ44">
            <v>1.4868215196831502</v>
          </cell>
          <cell r="AK44">
            <v>1.1360421160045417</v>
          </cell>
          <cell r="AL44">
            <v>0.61974482325873348</v>
          </cell>
          <cell r="AO44">
            <v>0.61956703618490061</v>
          </cell>
        </row>
        <row r="46">
          <cell r="A46" t="str">
            <v xml:space="preserve">Interest and Financial Charges </v>
          </cell>
          <cell r="G46">
            <v>75.106122448979605</v>
          </cell>
          <cell r="H46">
            <v>35.444842216918595</v>
          </cell>
          <cell r="I46">
            <v>58.277710909289858</v>
          </cell>
          <cell r="J46">
            <v>63.53582040277319</v>
          </cell>
          <cell r="K46">
            <v>57.234260289210241</v>
          </cell>
          <cell r="L46">
            <v>5.8879746392857868</v>
          </cell>
          <cell r="M46">
            <v>24.137931034482762</v>
          </cell>
          <cell r="N46">
            <v>23.813803433575288</v>
          </cell>
          <cell r="O46">
            <v>64.711819925305349</v>
          </cell>
          <cell r="P46">
            <v>31.001969528897732</v>
          </cell>
          <cell r="Q46">
            <v>38.569573161335782</v>
          </cell>
          <cell r="R46">
            <v>23.752070026023198</v>
          </cell>
          <cell r="S46">
            <v>19.613244244262873</v>
          </cell>
          <cell r="T46">
            <v>-33.92572619193529</v>
          </cell>
          <cell r="U46">
            <v>5.3687302890223387</v>
          </cell>
          <cell r="V46">
            <v>-9.0948084132935101</v>
          </cell>
          <cell r="W46">
            <v>26.405085069776323</v>
          </cell>
          <cell r="X46">
            <v>56.732070891748499</v>
          </cell>
          <cell r="Y46">
            <v>0.81693563346317943</v>
          </cell>
          <cell r="Z46">
            <v>0.37454745240818865</v>
          </cell>
          <cell r="AB46">
            <v>1.1782150533876239</v>
          </cell>
          <cell r="AC46">
            <v>1.6124869245214062</v>
          </cell>
          <cell r="AD46">
            <v>1.2722606649656991</v>
          </cell>
          <cell r="AE46">
            <v>2.4378311604781984</v>
          </cell>
          <cell r="AF46">
            <v>1.4309265674131892</v>
          </cell>
          <cell r="AG46">
            <v>1.8208337344757872</v>
          </cell>
          <cell r="AH46">
            <v>1.5</v>
          </cell>
          <cell r="AI46">
            <v>2.5</v>
          </cell>
          <cell r="AJ46">
            <v>2.5</v>
          </cell>
          <cell r="AK46">
            <v>2.5</v>
          </cell>
          <cell r="AL46">
            <v>0.94482366325369704</v>
          </cell>
          <cell r="AO46">
            <v>1</v>
          </cell>
        </row>
        <row r="47">
          <cell r="A47" t="str">
            <v>Depreciation</v>
          </cell>
          <cell r="G47">
            <v>65.262889229198564</v>
          </cell>
          <cell r="H47">
            <v>58.707017896641879</v>
          </cell>
          <cell r="I47">
            <v>50.609929078014183</v>
          </cell>
          <cell r="J47">
            <v>36.608500470639349</v>
          </cell>
          <cell r="K47">
            <v>50.656896224625299</v>
          </cell>
          <cell r="L47">
            <v>54.864864864864884</v>
          </cell>
          <cell r="M47">
            <v>31.757998099461492</v>
          </cell>
          <cell r="N47">
            <v>40.980724555785784</v>
          </cell>
          <cell r="O47">
            <v>30.497694387024943</v>
          </cell>
          <cell r="P47">
            <v>38.406082261644279</v>
          </cell>
          <cell r="Q47">
            <v>51.927200199451519</v>
          </cell>
          <cell r="R47">
            <v>68.982594480238518</v>
          </cell>
          <cell r="S47">
            <v>65.044090139841444</v>
          </cell>
          <cell r="T47">
            <v>24.523780512570582</v>
          </cell>
          <cell r="U47">
            <v>51.637703575652807</v>
          </cell>
          <cell r="V47">
            <v>23.325347074075275</v>
          </cell>
          <cell r="W47">
            <v>30.729833546734952</v>
          </cell>
          <cell r="X47">
            <v>58.10194554629107</v>
          </cell>
          <cell r="Y47">
            <v>1.1543103167096125</v>
          </cell>
          <cell r="Z47">
            <v>0.56122311223112242</v>
          </cell>
          <cell r="AB47">
            <v>0.78166915052160935</v>
          </cell>
          <cell r="AC47">
            <v>0.79111981717270652</v>
          </cell>
          <cell r="AD47">
            <v>0.59227526411906273</v>
          </cell>
          <cell r="AE47">
            <v>0.90887068691426043</v>
          </cell>
          <cell r="AF47">
            <v>0.77080721172553934</v>
          </cell>
          <cell r="AG47">
            <v>1.2808747087291632</v>
          </cell>
          <cell r="AH47">
            <v>1.4801623467366603</v>
          </cell>
          <cell r="AI47">
            <v>1.3924624569903421</v>
          </cell>
          <cell r="AJ47">
            <v>1.0138167339525221</v>
          </cell>
          <cell r="AK47">
            <v>1.262264217485547</v>
          </cell>
          <cell r="AL47">
            <v>1.0897184020956128</v>
          </cell>
          <cell r="AO47">
            <v>0.62000000000000011</v>
          </cell>
        </row>
        <row r="48">
          <cell r="A48" t="str">
            <v>Profit before tax</v>
          </cell>
          <cell r="G48">
            <v>83.127164769916178</v>
          </cell>
          <cell r="H48">
            <v>152.6176626123746</v>
          </cell>
          <cell r="I48">
            <v>25.727240307707255</v>
          </cell>
          <cell r="J48">
            <v>-37.631708321706959</v>
          </cell>
          <cell r="K48">
            <v>88.137282257744062</v>
          </cell>
          <cell r="L48">
            <v>166.25686751328237</v>
          </cell>
          <cell r="M48">
            <v>69.633661293698879</v>
          </cell>
          <cell r="N48">
            <v>122.68730499615029</v>
          </cell>
          <cell r="O48">
            <v>-65.406020029097149</v>
          </cell>
          <cell r="P48">
            <v>72.39360424876773</v>
          </cell>
          <cell r="Q48">
            <v>55.309936575053968</v>
          </cell>
          <cell r="R48">
            <v>56.630550139447422</v>
          </cell>
          <cell r="S48">
            <v>163.64976254162289</v>
          </cell>
          <cell r="T48">
            <v>242.08398832247715</v>
          </cell>
          <cell r="U48">
            <v>117.61990012249103</v>
          </cell>
          <cell r="V48">
            <v>109.42859943153928</v>
          </cell>
          <cell r="W48">
            <v>103.16803756578766</v>
          </cell>
          <cell r="X48">
            <v>58.925145278617805</v>
          </cell>
          <cell r="Y48">
            <v>0.42342879991406601</v>
          </cell>
          <cell r="Z48">
            <v>0.72995888616135374</v>
          </cell>
          <cell r="AB48">
            <v>0.25522588294022164</v>
          </cell>
          <cell r="AC48">
            <v>0.10541398927362278</v>
          </cell>
          <cell r="AD48">
            <v>0.25911418186240498</v>
          </cell>
          <cell r="AE48">
            <v>-0.55943047368288434</v>
          </cell>
          <cell r="AF48">
            <v>1.3755683393710472E-2</v>
          </cell>
          <cell r="AG48">
            <v>0.90227635203711931</v>
          </cell>
          <cell r="AH48">
            <v>0.70986346350842089</v>
          </cell>
          <cell r="AI48">
            <v>0.74518865972269444</v>
          </cell>
          <cell r="AJ48">
            <v>3.7924478026683666</v>
          </cell>
          <cell r="AK48">
            <v>1.1233293787291414</v>
          </cell>
          <cell r="AL48">
            <v>0.21406794425087261</v>
          </cell>
          <cell r="AO48">
            <v>0.31987369337978833</v>
          </cell>
        </row>
        <row r="49">
          <cell r="A49" t="str">
            <v>Net Profit</v>
          </cell>
          <cell r="G49">
            <v>38.819432041436251</v>
          </cell>
          <cell r="H49">
            <v>144.13903682070685</v>
          </cell>
          <cell r="I49">
            <v>11.204280906933683</v>
          </cell>
          <cell r="J49">
            <v>52.081382480632897</v>
          </cell>
          <cell r="K49">
            <v>62.299023932159933</v>
          </cell>
          <cell r="L49">
            <v>215.6834995175264</v>
          </cell>
          <cell r="M49">
            <v>45.269034104236013</v>
          </cell>
          <cell r="N49">
            <v>95.748586169262467</v>
          </cell>
          <cell r="O49">
            <v>32.378953260566256</v>
          </cell>
          <cell r="P49">
            <v>73.37617365232731</v>
          </cell>
          <cell r="Q49">
            <v>41.332300857906759</v>
          </cell>
          <cell r="R49">
            <v>63.761423450769847</v>
          </cell>
          <cell r="S49">
            <v>170.64548011860333</v>
          </cell>
          <cell r="T49">
            <v>128.20144189094736</v>
          </cell>
          <cell r="U49">
            <v>94.93388617803933</v>
          </cell>
          <cell r="V49">
            <v>94.983851433184711</v>
          </cell>
          <cell r="W49">
            <v>83.038531314087649</v>
          </cell>
          <cell r="X49">
            <v>52.04693147555146</v>
          </cell>
          <cell r="Y49">
            <v>0.46678154849588815</v>
          </cell>
          <cell r="Z49">
            <v>0.66421969801121161</v>
          </cell>
          <cell r="AB49">
            <v>0.17180717724224026</v>
          </cell>
          <cell r="AC49">
            <v>2.6319049799347516E-2</v>
          </cell>
          <cell r="AD49">
            <v>0.15257702753469737</v>
          </cell>
          <cell r="AE49">
            <v>-0.5656644770085868</v>
          </cell>
          <cell r="AF49">
            <v>-3.7553354081037327E-2</v>
          </cell>
          <cell r="AG49">
            <v>0.87357620198527375</v>
          </cell>
          <cell r="AH49">
            <v>0.66114700494933842</v>
          </cell>
          <cell r="AI49">
            <v>0.71518338035392648</v>
          </cell>
          <cell r="AJ49">
            <v>3.7306730265836379</v>
          </cell>
          <cell r="AK49">
            <v>1.0729523897288598</v>
          </cell>
          <cell r="AL49">
            <v>0.21859211855843963</v>
          </cell>
          <cell r="AO49">
            <v>0.32689760862243089</v>
          </cell>
        </row>
        <row r="54">
          <cell r="A54" t="str">
            <v>Particulars</v>
          </cell>
          <cell r="B54" t="str">
            <v>1QF02</v>
          </cell>
          <cell r="C54" t="str">
            <v>2QF02</v>
          </cell>
          <cell r="D54" t="str">
            <v>3QF02</v>
          </cell>
          <cell r="E54" t="str">
            <v>4QF02</v>
          </cell>
          <cell r="F54" t="str">
            <v>Year Ended 02</v>
          </cell>
          <cell r="G54" t="str">
            <v>1QF03</v>
          </cell>
          <cell r="H54" t="str">
            <v>2QF03</v>
          </cell>
          <cell r="I54" t="str">
            <v>3QF03</v>
          </cell>
          <cell r="J54" t="str">
            <v>4QF03</v>
          </cell>
          <cell r="K54" t="str">
            <v>Year Ended 03</v>
          </cell>
          <cell r="L54" t="str">
            <v>1QF04</v>
          </cell>
          <cell r="M54" t="str">
            <v>2QF04</v>
          </cell>
          <cell r="N54" t="str">
            <v>3QF04</v>
          </cell>
          <cell r="O54" t="str">
            <v>4QF04</v>
          </cell>
          <cell r="P54" t="str">
            <v>Year Ended 04</v>
          </cell>
          <cell r="Q54" t="str">
            <v>1QF05</v>
          </cell>
          <cell r="R54" t="str">
            <v>2QF05</v>
          </cell>
          <cell r="S54" t="str">
            <v>3QF05</v>
          </cell>
          <cell r="T54" t="str">
            <v>4QF05</v>
          </cell>
          <cell r="U54" t="str">
            <v>Year Ended 05</v>
          </cell>
          <cell r="V54" t="str">
            <v>1QF06</v>
          </cell>
          <cell r="W54" t="str">
            <v>2QF06</v>
          </cell>
          <cell r="X54" t="str">
            <v>3QF06</v>
          </cell>
          <cell r="Y54" t="str">
            <v>4QF06</v>
          </cell>
          <cell r="Z54" t="str">
            <v>Year Ended 06</v>
          </cell>
          <cell r="AB54" t="str">
            <v>1QF07</v>
          </cell>
          <cell r="AC54" t="str">
            <v>2Q07</v>
          </cell>
          <cell r="AD54" t="str">
            <v>3Q07</v>
          </cell>
          <cell r="AE54" t="str">
            <v>Data no longer seg-mented</v>
          </cell>
        </row>
        <row r="55">
          <cell r="A55" t="str">
            <v>Segment Revenue</v>
          </cell>
          <cell r="V55">
            <v>0.67066413508285627</v>
          </cell>
          <cell r="W55">
            <v>0.71789914182457937</v>
          </cell>
          <cell r="X55">
            <v>0.65408625769358042</v>
          </cell>
          <cell r="Y55">
            <v>0.69257690345683487</v>
          </cell>
          <cell r="Z55">
            <v>0.68531267626295622</v>
          </cell>
          <cell r="AB55">
            <v>0.7234291828557099</v>
          </cell>
          <cell r="AC55">
            <v>0.73437665449116174</v>
          </cell>
          <cell r="AD55">
            <v>0.64859348945201301</v>
          </cell>
        </row>
        <row r="56">
          <cell r="A56" t="str">
            <v>Value Retailing</v>
          </cell>
          <cell r="C56">
            <v>149.33199999999999</v>
          </cell>
          <cell r="D56">
            <v>133.203</v>
          </cell>
          <cell r="E56">
            <v>156.12100000000001</v>
          </cell>
          <cell r="F56">
            <v>438.65599999999995</v>
          </cell>
          <cell r="G56">
            <v>260.649</v>
          </cell>
          <cell r="H56">
            <v>334.63400000000001</v>
          </cell>
          <cell r="I56">
            <v>260.65499999999997</v>
          </cell>
          <cell r="J56">
            <v>576.79100000000005</v>
          </cell>
          <cell r="K56">
            <v>1432.729</v>
          </cell>
          <cell r="L56">
            <v>567.62699999999995</v>
          </cell>
          <cell r="M56">
            <v>747.96</v>
          </cell>
          <cell r="N56">
            <v>730.48199999999997</v>
          </cell>
          <cell r="O56">
            <v>1153.2560000000001</v>
          </cell>
          <cell r="P56">
            <v>3199.3249999999998</v>
          </cell>
          <cell r="Q56">
            <v>1061.386</v>
          </cell>
          <cell r="R56">
            <v>1437.4590000000001</v>
          </cell>
          <cell r="S56">
            <v>1493.857</v>
          </cell>
          <cell r="T56">
            <v>2102.009</v>
          </cell>
          <cell r="U56">
            <v>5990.3770000000004</v>
          </cell>
          <cell r="V56">
            <v>2446.79</v>
          </cell>
          <cell r="W56">
            <v>3388.4940000000001</v>
          </cell>
          <cell r="X56">
            <v>2978.6819999999998</v>
          </cell>
          <cell r="Y56">
            <v>3983.3989999999999</v>
          </cell>
          <cell r="Z56">
            <v>12800.067999999999</v>
          </cell>
          <cell r="AB56">
            <v>4364.9250000000002</v>
          </cell>
          <cell r="AC56">
            <v>5527.5510000000004</v>
          </cell>
          <cell r="AD56">
            <v>5584.6869999999999</v>
          </cell>
          <cell r="AU56">
            <v>23131.9</v>
          </cell>
        </row>
        <row r="57">
          <cell r="A57" t="str">
            <v>Lifestyle Retailing</v>
          </cell>
          <cell r="B57">
            <v>277.31900000000002</v>
          </cell>
          <cell r="C57">
            <v>393.57900000000001</v>
          </cell>
          <cell r="D57">
            <v>386.06099999999998</v>
          </cell>
          <cell r="E57">
            <v>495.53199999999998</v>
          </cell>
          <cell r="F57">
            <v>1552.491</v>
          </cell>
          <cell r="G57">
            <v>407.08199999999999</v>
          </cell>
          <cell r="H57">
            <v>434.161</v>
          </cell>
          <cell r="I57">
            <v>421.16199999999998</v>
          </cell>
          <cell r="J57">
            <v>478.35300000000001</v>
          </cell>
          <cell r="K57">
            <v>1740.758</v>
          </cell>
          <cell r="L57">
            <v>501.94799999999998</v>
          </cell>
          <cell r="M57">
            <v>482.69799999999998</v>
          </cell>
          <cell r="N57">
            <v>580.928</v>
          </cell>
          <cell r="O57">
            <v>565.03</v>
          </cell>
          <cell r="P57">
            <v>2130.6040000000003</v>
          </cell>
          <cell r="Q57">
            <v>710.23199999999997</v>
          </cell>
          <cell r="R57">
            <v>895.56299999999999</v>
          </cell>
          <cell r="S57">
            <v>1023.598</v>
          </cell>
          <cell r="T57">
            <v>1096.06</v>
          </cell>
          <cell r="U57">
            <v>3654.194</v>
          </cell>
          <cell r="V57">
            <v>1101.9190000000001</v>
          </cell>
          <cell r="W57">
            <v>1327.3119999999999</v>
          </cell>
          <cell r="X57">
            <v>1528.0940000000001</v>
          </cell>
          <cell r="Y57">
            <v>1589.933</v>
          </cell>
          <cell r="Z57">
            <v>5548.4160000000002</v>
          </cell>
          <cell r="AB57">
            <v>1656.559</v>
          </cell>
          <cell r="AC57">
            <v>1817.231</v>
          </cell>
          <cell r="AD57">
            <v>2833.25</v>
          </cell>
          <cell r="AW57" t="str">
            <v>Pantaloon Retail</v>
          </cell>
        </row>
        <row r="58">
          <cell r="A58" t="str">
            <v>Others</v>
          </cell>
          <cell r="B58">
            <v>199.46799999999999</v>
          </cell>
          <cell r="C58">
            <v>234.827</v>
          </cell>
          <cell r="D58">
            <v>249.33500000000001</v>
          </cell>
          <cell r="E58">
            <v>182.83600000000001</v>
          </cell>
          <cell r="F58">
            <v>866.46600000000001</v>
          </cell>
          <cell r="G58">
            <v>242.27199999999999</v>
          </cell>
          <cell r="H58">
            <v>355.58199999999999</v>
          </cell>
          <cell r="I58">
            <v>299.44400000000002</v>
          </cell>
          <cell r="J58">
            <v>406.43900000000002</v>
          </cell>
          <cell r="K58">
            <v>1303.7370000000001</v>
          </cell>
          <cell r="L58">
            <v>318.21600000000001</v>
          </cell>
          <cell r="M58">
            <v>311.64699999999999</v>
          </cell>
          <cell r="N58">
            <v>233.56299999999999</v>
          </cell>
          <cell r="O58">
            <v>424.82</v>
          </cell>
          <cell r="P58">
            <v>1288.2460000000001</v>
          </cell>
          <cell r="Q58">
            <v>253.85599999999999</v>
          </cell>
          <cell r="R58">
            <v>102.324</v>
          </cell>
          <cell r="S58">
            <v>293.56400000000002</v>
          </cell>
          <cell r="T58">
            <v>428.20699999999999</v>
          </cell>
          <cell r="U58">
            <v>1060.615</v>
          </cell>
          <cell r="V58">
            <v>172.221</v>
          </cell>
          <cell r="W58">
            <v>89.013000000000005</v>
          </cell>
          <cell r="X58">
            <v>119.06</v>
          </cell>
          <cell r="Y58">
            <v>260.10599999999999</v>
          </cell>
          <cell r="Z58">
            <v>640.4</v>
          </cell>
          <cell r="AB58">
            <v>106.83799999999999</v>
          </cell>
          <cell r="AC58">
            <v>269.34800000000001</v>
          </cell>
          <cell r="AD58">
            <v>302.61399999999998</v>
          </cell>
          <cell r="AX58" t="str">
            <v>Q2F08</v>
          </cell>
          <cell r="AY58" t="str">
            <v>Q2F07</v>
          </cell>
          <cell r="AZ58" t="str">
            <v xml:space="preserve">yoy % </v>
          </cell>
          <cell r="BA58" t="str">
            <v>Q2F08e</v>
          </cell>
          <cell r="BB58" t="str">
            <v>Deviation from estimate</v>
          </cell>
        </row>
        <row r="59">
          <cell r="B59">
            <v>476.78700000000003</v>
          </cell>
          <cell r="C59">
            <v>777.73800000000006</v>
          </cell>
          <cell r="D59">
            <v>768.59900000000005</v>
          </cell>
          <cell r="E59">
            <v>834.48900000000003</v>
          </cell>
          <cell r="F59">
            <v>2857.6129999999998</v>
          </cell>
          <cell r="G59">
            <v>910.00299999999993</v>
          </cell>
          <cell r="H59">
            <v>1124.377</v>
          </cell>
          <cell r="I59">
            <v>981.26099999999997</v>
          </cell>
          <cell r="J59">
            <v>1461.5830000000001</v>
          </cell>
          <cell r="K59">
            <v>4477.2240000000002</v>
          </cell>
          <cell r="L59">
            <v>1387.7909999999997</v>
          </cell>
          <cell r="M59">
            <v>1542.3049999999998</v>
          </cell>
          <cell r="N59">
            <v>1544.973</v>
          </cell>
          <cell r="O59">
            <v>2143.1060000000002</v>
          </cell>
          <cell r="P59">
            <v>6618.1750000000002</v>
          </cell>
          <cell r="Q59">
            <v>2025.4739999999999</v>
          </cell>
          <cell r="R59">
            <v>2435.346</v>
          </cell>
          <cell r="S59">
            <v>2811.0189999999998</v>
          </cell>
          <cell r="T59">
            <v>3626.2759999999998</v>
          </cell>
          <cell r="U59">
            <v>10705.186</v>
          </cell>
          <cell r="V59">
            <v>3720.93</v>
          </cell>
          <cell r="W59">
            <v>4804.8190000000004</v>
          </cell>
          <cell r="X59">
            <v>4625.8360000000002</v>
          </cell>
          <cell r="Y59">
            <v>5833.4380000000001</v>
          </cell>
          <cell r="Z59">
            <v>18988.884000000002</v>
          </cell>
          <cell r="AB59">
            <v>6128.3220000000001</v>
          </cell>
          <cell r="AC59">
            <v>7614.13</v>
          </cell>
          <cell r="AD59">
            <v>8720.5509999999995</v>
          </cell>
          <cell r="AW59" t="str">
            <v>Sales</v>
          </cell>
          <cell r="AX59">
            <v>12267.5</v>
          </cell>
          <cell r="AY59">
            <v>7526.8609999999999</v>
          </cell>
          <cell r="AZ59">
            <v>0.62982948668774408</v>
          </cell>
          <cell r="BA59">
            <v>14992.871999999998</v>
          </cell>
          <cell r="BB59">
            <v>-0.18177784749979842</v>
          </cell>
          <cell r="BC59">
            <v>70</v>
          </cell>
        </row>
        <row r="60">
          <cell r="A60" t="str">
            <v>Less Inter Segment Revenue</v>
          </cell>
          <cell r="C60">
            <v>32.027999999999999</v>
          </cell>
          <cell r="D60">
            <v>2.7559999999999998</v>
          </cell>
          <cell r="E60">
            <v>9.9309999999999992</v>
          </cell>
          <cell r="F60">
            <v>44.714999999999996</v>
          </cell>
          <cell r="G60">
            <v>14.492000000000001</v>
          </cell>
          <cell r="H60">
            <v>5.4269999999999996</v>
          </cell>
          <cell r="I60">
            <v>4.3650000000000002</v>
          </cell>
          <cell r="J60">
            <v>4.6029999999999998</v>
          </cell>
          <cell r="K60">
            <v>28.887</v>
          </cell>
          <cell r="L60">
            <v>3.7069999999999999</v>
          </cell>
          <cell r="M60">
            <v>11.396000000000001</v>
          </cell>
          <cell r="N60">
            <v>9.4540000000000006</v>
          </cell>
          <cell r="O60">
            <v>10.5</v>
          </cell>
          <cell r="P60">
            <v>35.057000000000002</v>
          </cell>
          <cell r="Q60">
            <v>14.231</v>
          </cell>
          <cell r="R60">
            <v>53.235999999999997</v>
          </cell>
          <cell r="S60">
            <v>61.442999999999998</v>
          </cell>
          <cell r="T60">
            <v>51.860999999999997</v>
          </cell>
          <cell r="U60">
            <v>177.21799999999999</v>
          </cell>
          <cell r="V60">
            <v>72.620999999999995</v>
          </cell>
          <cell r="W60">
            <v>84.805000000000007</v>
          </cell>
          <cell r="X60">
            <v>71.876999999999995</v>
          </cell>
          <cell r="Y60">
            <v>81.876000000000005</v>
          </cell>
          <cell r="Z60">
            <v>311.17899999999997</v>
          </cell>
          <cell r="AB60">
            <v>94.662999999999997</v>
          </cell>
          <cell r="AC60">
            <v>87.269000000000005</v>
          </cell>
          <cell r="AD60">
            <v>110.093</v>
          </cell>
          <cell r="AW60" t="str">
            <v>Gross Profit</v>
          </cell>
          <cell r="AX60">
            <v>3724.3000000000011</v>
          </cell>
          <cell r="AY60">
            <v>2423.9059999999999</v>
          </cell>
          <cell r="AZ60">
            <v>0.5364869759800921</v>
          </cell>
          <cell r="BA60">
            <v>4717.53</v>
          </cell>
          <cell r="BB60">
            <v>-0.21054026153516747</v>
          </cell>
        </row>
        <row r="61">
          <cell r="A61" t="str">
            <v>Net Sales</v>
          </cell>
          <cell r="B61">
            <v>476.78700000000003</v>
          </cell>
          <cell r="C61">
            <v>745.71</v>
          </cell>
          <cell r="D61">
            <v>765.84300000000007</v>
          </cell>
          <cell r="E61">
            <v>824.55799999999999</v>
          </cell>
          <cell r="F61">
            <v>2812.8979999999997</v>
          </cell>
          <cell r="G61">
            <v>895.51099999999997</v>
          </cell>
          <cell r="H61">
            <v>1118.95</v>
          </cell>
          <cell r="I61">
            <v>976.89599999999996</v>
          </cell>
          <cell r="J61">
            <v>1456.98</v>
          </cell>
          <cell r="K61">
            <v>4448.3370000000004</v>
          </cell>
          <cell r="L61">
            <v>1384.0839999999996</v>
          </cell>
          <cell r="M61">
            <v>1530.9089999999999</v>
          </cell>
          <cell r="N61">
            <v>1535.519</v>
          </cell>
          <cell r="O61">
            <v>2132.6060000000002</v>
          </cell>
          <cell r="P61">
            <v>6583.1180000000004</v>
          </cell>
          <cell r="Q61">
            <v>2011.2429999999999</v>
          </cell>
          <cell r="R61">
            <v>2382.11</v>
          </cell>
          <cell r="S61">
            <v>2749.5759999999996</v>
          </cell>
          <cell r="T61">
            <v>3574.415</v>
          </cell>
          <cell r="U61">
            <v>10527.967999999999</v>
          </cell>
          <cell r="V61">
            <v>3648.3089999999997</v>
          </cell>
          <cell r="W61">
            <v>4720.0140000000001</v>
          </cell>
          <cell r="X61">
            <v>4553.9589999999998</v>
          </cell>
          <cell r="Y61">
            <v>5751.5619999999999</v>
          </cell>
          <cell r="Z61">
            <v>18677.705000000002</v>
          </cell>
          <cell r="AB61">
            <v>6033.6590000000006</v>
          </cell>
          <cell r="AC61">
            <v>7526.8609999999999</v>
          </cell>
          <cell r="AD61">
            <v>8610.4579999999987</v>
          </cell>
          <cell r="AU61">
            <v>7142.8</v>
          </cell>
          <cell r="AW61" t="str">
            <v>Gross Margin</v>
          </cell>
          <cell r="AX61">
            <v>0.3035907886692481</v>
          </cell>
          <cell r="AY61">
            <v>0.32203411222819178</v>
          </cell>
          <cell r="BA61">
            <v>0.31465152240344596</v>
          </cell>
        </row>
        <row r="62">
          <cell r="V62">
            <v>0.67066413508285627</v>
          </cell>
          <cell r="AU62">
            <v>0.30878570286055185</v>
          </cell>
          <cell r="AW62" t="str">
            <v>EBITDA</v>
          </cell>
          <cell r="AX62">
            <v>1096.1000000000022</v>
          </cell>
          <cell r="AY62">
            <v>570.16799999999967</v>
          </cell>
          <cell r="AZ62">
            <v>0.92241584936370136</v>
          </cell>
          <cell r="BA62">
            <v>1548.63</v>
          </cell>
          <cell r="BB62">
            <v>-0.29221311740053979</v>
          </cell>
          <cell r="BC62">
            <v>73</v>
          </cell>
        </row>
        <row r="63">
          <cell r="A63" t="str">
            <v>Segment Profit</v>
          </cell>
          <cell r="AW63" t="str">
            <v>OPM</v>
          </cell>
          <cell r="AX63">
            <v>8.9349908294273667E-2</v>
          </cell>
          <cell r="AY63">
            <v>7.5751099960527993E-2</v>
          </cell>
          <cell r="BA63">
            <v>0.10329108392308009</v>
          </cell>
        </row>
        <row r="64">
          <cell r="A64" t="str">
            <v>Profit before Tax and Interest</v>
          </cell>
          <cell r="AW64" t="str">
            <v>Other Income</v>
          </cell>
          <cell r="AX64">
            <v>13.2</v>
          </cell>
          <cell r="AY64">
            <v>4.4700000000000273</v>
          </cell>
          <cell r="AZ64">
            <v>1.9530201342281699</v>
          </cell>
          <cell r="BA64">
            <v>8.0299999999999994</v>
          </cell>
          <cell r="BB64">
            <v>0.6438356164383563</v>
          </cell>
        </row>
        <row r="65">
          <cell r="A65" t="str">
            <v>Value Retailing</v>
          </cell>
          <cell r="C65">
            <v>10.525</v>
          </cell>
          <cell r="D65">
            <v>9.8719999999999999</v>
          </cell>
          <cell r="E65">
            <v>8.5169999999999995</v>
          </cell>
          <cell r="F65">
            <v>28.913999999999998</v>
          </cell>
          <cell r="G65">
            <v>15.218</v>
          </cell>
          <cell r="H65">
            <v>32.329000000000001</v>
          </cell>
          <cell r="I65">
            <v>24.527000000000001</v>
          </cell>
          <cell r="J65">
            <v>41.725000000000001</v>
          </cell>
          <cell r="K65">
            <v>113.79900000000001</v>
          </cell>
          <cell r="L65">
            <v>44.655000000000001</v>
          </cell>
          <cell r="M65">
            <v>64.412000000000006</v>
          </cell>
          <cell r="N65">
            <v>61.116999999999997</v>
          </cell>
          <cell r="O65">
            <v>67.430000000000007</v>
          </cell>
          <cell r="P65">
            <v>237.614</v>
          </cell>
          <cell r="Q65">
            <v>79.117000000000004</v>
          </cell>
          <cell r="R65">
            <v>108.196</v>
          </cell>
          <cell r="S65">
            <v>110.09399999999999</v>
          </cell>
          <cell r="T65">
            <v>162.62200000000001</v>
          </cell>
          <cell r="U65">
            <v>460.029</v>
          </cell>
          <cell r="V65">
            <v>182.77500000000001</v>
          </cell>
          <cell r="W65">
            <v>246.62100000000001</v>
          </cell>
          <cell r="X65">
            <v>233.529</v>
          </cell>
          <cell r="Y65">
            <v>309.88099999999997</v>
          </cell>
          <cell r="Z65">
            <v>972.80499999999995</v>
          </cell>
          <cell r="AB65">
            <v>333.14400000000001</v>
          </cell>
          <cell r="AC65">
            <v>426.53399999999999</v>
          </cell>
          <cell r="AD65">
            <v>421.64400000000001</v>
          </cell>
          <cell r="AW65" t="str">
            <v>PBT</v>
          </cell>
          <cell r="AX65">
            <v>487.40000000000225</v>
          </cell>
          <cell r="AY65">
            <v>285.05199999999991</v>
          </cell>
          <cell r="AZ65">
            <v>0.70986346350842089</v>
          </cell>
          <cell r="BA65">
            <v>606.08599999999728</v>
          </cell>
          <cell r="BB65">
            <v>-0.19582369498717267</v>
          </cell>
          <cell r="BC65">
            <v>66</v>
          </cell>
        </row>
        <row r="66">
          <cell r="A66" t="str">
            <v>Lifestyle Retailing</v>
          </cell>
          <cell r="B66">
            <v>47.863</v>
          </cell>
          <cell r="C66">
            <v>58.037999999999997</v>
          </cell>
          <cell r="D66">
            <v>58.709000000000003</v>
          </cell>
          <cell r="E66">
            <v>58.634999999999998</v>
          </cell>
          <cell r="F66">
            <v>223.245</v>
          </cell>
          <cell r="G66">
            <v>72.655000000000001</v>
          </cell>
          <cell r="H66">
            <v>92.024000000000001</v>
          </cell>
          <cell r="I66">
            <v>85.745000000000005</v>
          </cell>
          <cell r="J66">
            <v>89.314999999999998</v>
          </cell>
          <cell r="K66">
            <v>339.73900000000003</v>
          </cell>
          <cell r="L66">
            <v>92.128</v>
          </cell>
          <cell r="M66">
            <v>101.43</v>
          </cell>
          <cell r="N66">
            <v>83.358000000000004</v>
          </cell>
          <cell r="O66">
            <v>108.14100000000001</v>
          </cell>
          <cell r="P66">
            <v>385.05700000000002</v>
          </cell>
          <cell r="Q66">
            <v>128.01499999999999</v>
          </cell>
          <cell r="R66">
            <v>139.523</v>
          </cell>
          <cell r="S66">
            <v>162.40799999999999</v>
          </cell>
          <cell r="T66">
            <v>168.26599999999999</v>
          </cell>
          <cell r="U66">
            <v>598.21199999999999</v>
          </cell>
          <cell r="V66">
            <v>162.20500000000001</v>
          </cell>
          <cell r="W66">
            <v>191.55799999999999</v>
          </cell>
          <cell r="X66">
            <v>214.86799999999999</v>
          </cell>
          <cell r="Y66">
            <v>239.54400000000001</v>
          </cell>
          <cell r="Z66">
            <v>808.17499999999995</v>
          </cell>
          <cell r="AB66">
            <v>226.94800000000001</v>
          </cell>
          <cell r="AC66">
            <v>277.05500000000001</v>
          </cell>
          <cell r="AD66">
            <v>363.69799999999998</v>
          </cell>
          <cell r="AW66" t="str">
            <v>Adjusted PAT</v>
          </cell>
          <cell r="AX66">
            <v>316.50000000000227</v>
          </cell>
          <cell r="AY66">
            <v>190.53099999999992</v>
          </cell>
          <cell r="AZ66">
            <v>0.66114700494933842</v>
          </cell>
          <cell r="BA66">
            <v>393.95589999999822</v>
          </cell>
          <cell r="BB66">
            <v>-0.19661058509339824</v>
          </cell>
        </row>
        <row r="67">
          <cell r="B67">
            <v>47.863</v>
          </cell>
          <cell r="C67">
            <v>68.563000000000002</v>
          </cell>
          <cell r="D67">
            <v>68.581000000000003</v>
          </cell>
          <cell r="E67">
            <v>67.152000000000001</v>
          </cell>
          <cell r="F67">
            <v>252.15899999999999</v>
          </cell>
          <cell r="G67">
            <v>87.873000000000005</v>
          </cell>
          <cell r="H67">
            <v>124.35300000000001</v>
          </cell>
          <cell r="I67">
            <v>110.27200000000001</v>
          </cell>
          <cell r="J67">
            <v>131.04</v>
          </cell>
          <cell r="K67">
            <v>453.53800000000001</v>
          </cell>
          <cell r="L67">
            <v>136.78300000000002</v>
          </cell>
          <cell r="M67">
            <v>165.84200000000001</v>
          </cell>
          <cell r="N67">
            <v>144.47499999999999</v>
          </cell>
          <cell r="O67">
            <v>175.57100000000003</v>
          </cell>
          <cell r="P67">
            <v>622.67100000000005</v>
          </cell>
          <cell r="Q67">
            <v>207.13200000000001</v>
          </cell>
          <cell r="R67">
            <v>247.71899999999999</v>
          </cell>
          <cell r="S67">
            <v>272.50199999999995</v>
          </cell>
          <cell r="T67">
            <v>330.88800000000003</v>
          </cell>
          <cell r="U67">
            <v>1058.241</v>
          </cell>
          <cell r="V67">
            <v>344.98</v>
          </cell>
          <cell r="W67">
            <v>438.17899999999997</v>
          </cell>
          <cell r="X67">
            <v>448.39699999999999</v>
          </cell>
          <cell r="Y67">
            <v>549.42499999999995</v>
          </cell>
          <cell r="Z67">
            <v>1780.98</v>
          </cell>
          <cell r="AB67">
            <v>560.09199999999998</v>
          </cell>
          <cell r="AC67">
            <v>703.58899999999994</v>
          </cell>
          <cell r="AD67">
            <v>785.34199999999998</v>
          </cell>
          <cell r="AU67">
            <v>2052.3000000000011</v>
          </cell>
          <cell r="AW67" t="str">
            <v>NPM</v>
          </cell>
          <cell r="AX67">
            <v>2.5799877725698167E-2</v>
          </cell>
          <cell r="AY67">
            <v>2.5313473970091906E-2</v>
          </cell>
          <cell r="BA67">
            <v>2.6276213123142669E-2</v>
          </cell>
        </row>
        <row r="68">
          <cell r="A68" t="str">
            <v>Less (1) Interest</v>
          </cell>
          <cell r="B68">
            <v>24.5</v>
          </cell>
          <cell r="C68">
            <v>30.167999999999999</v>
          </cell>
          <cell r="D68">
            <v>27.417000000000002</v>
          </cell>
          <cell r="E68">
            <v>30.29</v>
          </cell>
          <cell r="F68">
            <v>112.375</v>
          </cell>
          <cell r="G68">
            <v>42.901000000000003</v>
          </cell>
          <cell r="H68">
            <v>40.860999999999997</v>
          </cell>
          <cell r="I68">
            <v>43.395000000000003</v>
          </cell>
          <cell r="J68">
            <v>49.534999999999997</v>
          </cell>
          <cell r="K68">
            <v>176.69200000000001</v>
          </cell>
          <cell r="L68">
            <v>45.427</v>
          </cell>
          <cell r="M68">
            <v>50.723999999999997</v>
          </cell>
          <cell r="N68">
            <v>53.728999999999999</v>
          </cell>
          <cell r="O68">
            <v>81.59</v>
          </cell>
          <cell r="P68">
            <v>231.47</v>
          </cell>
          <cell r="Q68">
            <v>62.948</v>
          </cell>
          <cell r="R68">
            <v>62.771999999999998</v>
          </cell>
          <cell r="S68">
            <v>64.266999999999996</v>
          </cell>
          <cell r="T68">
            <v>53.91</v>
          </cell>
          <cell r="U68">
            <v>243.89699999999999</v>
          </cell>
          <cell r="V68">
            <v>57.222999999999999</v>
          </cell>
          <cell r="W68">
            <v>79.346999999999994</v>
          </cell>
          <cell r="X68">
            <v>100.727</v>
          </cell>
          <cell r="Y68">
            <v>97.950999999999993</v>
          </cell>
          <cell r="Z68">
            <v>335.24799999999999</v>
          </cell>
          <cell r="AB68">
            <v>124.64400000000001</v>
          </cell>
          <cell r="AC68">
            <v>207.29300000000001</v>
          </cell>
          <cell r="AD68">
            <v>228.87799999999999</v>
          </cell>
          <cell r="AU68">
            <v>8.8721635490383449E-2</v>
          </cell>
        </row>
        <row r="69">
          <cell r="A69" t="str">
            <v>(2) Other Unallocable Expense net of unallocable income</v>
          </cell>
          <cell r="B69">
            <v>11.237</v>
          </cell>
          <cell r="C69">
            <v>19.484999999999999</v>
          </cell>
          <cell r="D69">
            <v>21.535</v>
          </cell>
          <cell r="E69">
            <v>12.266</v>
          </cell>
          <cell r="F69">
            <v>64.52300000000001</v>
          </cell>
          <cell r="G69">
            <v>22.765999999999998</v>
          </cell>
          <cell r="H69">
            <v>35.722000000000001</v>
          </cell>
          <cell r="I69">
            <v>42.198</v>
          </cell>
          <cell r="J69">
            <v>34.566000000000003</v>
          </cell>
          <cell r="K69">
            <v>135.25200000000001</v>
          </cell>
          <cell r="L69">
            <v>32.191000000000003</v>
          </cell>
          <cell r="M69">
            <v>34.103999999999999</v>
          </cell>
          <cell r="N69">
            <v>35.789000000000001</v>
          </cell>
          <cell r="O69">
            <v>44.997999999999998</v>
          </cell>
          <cell r="P69">
            <v>147.08199999999999</v>
          </cell>
          <cell r="Q69">
            <v>52.356999999999999</v>
          </cell>
          <cell r="R69">
            <v>58.023000000000003</v>
          </cell>
          <cell r="S69">
            <v>63.341000000000001</v>
          </cell>
          <cell r="T69">
            <v>109.414</v>
          </cell>
          <cell r="U69">
            <v>283.13499999999999</v>
          </cell>
          <cell r="V69">
            <v>95.444999999999993</v>
          </cell>
          <cell r="W69">
            <v>100.96299999999999</v>
          </cell>
          <cell r="X69">
            <v>117.396</v>
          </cell>
          <cell r="Y69">
            <v>212.96</v>
          </cell>
          <cell r="Z69">
            <v>526.76400000000001</v>
          </cell>
          <cell r="AB69">
            <v>-143.857</v>
          </cell>
          <cell r="AC69">
            <v>211.23399999999998</v>
          </cell>
          <cell r="AD69">
            <v>266.524</v>
          </cell>
        </row>
        <row r="70">
          <cell r="A70" t="str">
            <v>Total Profit before tax</v>
          </cell>
          <cell r="B70">
            <v>12.125999999999999</v>
          </cell>
          <cell r="C70">
            <v>18.910000000000004</v>
          </cell>
          <cell r="D70">
            <v>19.629000000000001</v>
          </cell>
          <cell r="E70">
            <v>24.596000000000004</v>
          </cell>
          <cell r="F70">
            <v>75.260999999999981</v>
          </cell>
          <cell r="G70">
            <v>22.206000000000003</v>
          </cell>
          <cell r="H70">
            <v>47.770000000000017</v>
          </cell>
          <cell r="I70">
            <v>24.679000000000009</v>
          </cell>
          <cell r="J70">
            <v>46.938999999999993</v>
          </cell>
          <cell r="K70">
            <v>141.59399999999999</v>
          </cell>
          <cell r="L70">
            <v>59.16500000000002</v>
          </cell>
          <cell r="M70">
            <v>81.014000000000024</v>
          </cell>
          <cell r="N70">
            <v>54.956999999999994</v>
          </cell>
          <cell r="O70">
            <v>48.983000000000025</v>
          </cell>
          <cell r="P70">
            <v>244.11900000000003</v>
          </cell>
          <cell r="Q70">
            <v>91.826999999999998</v>
          </cell>
          <cell r="R70">
            <v>126.92400000000001</v>
          </cell>
          <cell r="S70">
            <v>144.89399999999995</v>
          </cell>
          <cell r="T70">
            <v>167.56400000000008</v>
          </cell>
          <cell r="U70">
            <v>531.20900000000006</v>
          </cell>
          <cell r="V70">
            <v>192.31200000000001</v>
          </cell>
          <cell r="W70">
            <v>257.86900000000003</v>
          </cell>
          <cell r="X70">
            <v>230.27399999999994</v>
          </cell>
          <cell r="Y70">
            <v>238.51399999999992</v>
          </cell>
          <cell r="Z70">
            <v>918.96799999999996</v>
          </cell>
          <cell r="AB70">
            <v>579.30499999999995</v>
          </cell>
          <cell r="AC70">
            <v>285.06199999999995</v>
          </cell>
          <cell r="AD70">
            <v>289.93999999999994</v>
          </cell>
        </row>
        <row r="72">
          <cell r="A72" t="str">
            <v>Capital Employed</v>
          </cell>
        </row>
        <row r="73">
          <cell r="A73" t="str">
            <v>Value Retailing</v>
          </cell>
          <cell r="C73">
            <v>296.45600000000002</v>
          </cell>
          <cell r="D73">
            <v>286.80900000000003</v>
          </cell>
          <cell r="E73">
            <v>393.74299999999999</v>
          </cell>
          <cell r="F73">
            <v>393.74299999999999</v>
          </cell>
          <cell r="G73">
            <v>552.28200000000004</v>
          </cell>
          <cell r="H73">
            <v>578.24199999999996</v>
          </cell>
          <cell r="I73">
            <v>624.64800000000002</v>
          </cell>
          <cell r="J73">
            <v>788.428</v>
          </cell>
          <cell r="K73">
            <v>788.428</v>
          </cell>
          <cell r="L73">
            <v>826.928</v>
          </cell>
          <cell r="M73">
            <v>1201.2539999999999</v>
          </cell>
          <cell r="N73">
            <v>1382.0160000000001</v>
          </cell>
          <cell r="O73">
            <v>1456.059</v>
          </cell>
          <cell r="P73">
            <v>1456.059</v>
          </cell>
          <cell r="Q73">
            <v>1538.521</v>
          </cell>
          <cell r="R73">
            <v>1921.0519999999999</v>
          </cell>
          <cell r="S73">
            <v>2074.5520000000001</v>
          </cell>
          <cell r="T73">
            <v>2730.1109999999999</v>
          </cell>
          <cell r="U73">
            <v>2700.1109999999999</v>
          </cell>
          <cell r="V73">
            <v>3050.2330000000002</v>
          </cell>
          <cell r="W73">
            <v>3810.8470000000002</v>
          </cell>
          <cell r="X73">
            <v>4811.277</v>
          </cell>
          <cell r="Y73">
            <v>5641.0879999999997</v>
          </cell>
          <cell r="Z73">
            <v>5641.0879999999997</v>
          </cell>
          <cell r="AB73">
            <v>7227.6130000000003</v>
          </cell>
          <cell r="AC73">
            <v>9262.5849999999991</v>
          </cell>
          <cell r="AD73">
            <v>10132.635</v>
          </cell>
        </row>
        <row r="74">
          <cell r="A74" t="str">
            <v>Lifestyle Retailing</v>
          </cell>
          <cell r="B74">
            <v>2256.567</v>
          </cell>
          <cell r="C74">
            <v>1981.2560000000001</v>
          </cell>
          <cell r="D74">
            <v>1966.902</v>
          </cell>
          <cell r="E74">
            <v>2415.2530000000002</v>
          </cell>
          <cell r="F74">
            <v>2415.2530000000002</v>
          </cell>
          <cell r="G74">
            <v>2355.971</v>
          </cell>
          <cell r="H74">
            <v>2332.96</v>
          </cell>
          <cell r="I74">
            <v>2463.0410000000002</v>
          </cell>
          <cell r="J74">
            <v>1338.5830000000001</v>
          </cell>
          <cell r="K74">
            <v>1338.5830000000001</v>
          </cell>
          <cell r="L74">
            <v>1379.769</v>
          </cell>
          <cell r="M74">
            <v>1516.8620000000001</v>
          </cell>
          <cell r="N74">
            <v>1586.752</v>
          </cell>
          <cell r="O74">
            <v>1725.4069999999999</v>
          </cell>
          <cell r="P74">
            <v>1725.4069999999999</v>
          </cell>
          <cell r="Q74">
            <v>1973.2329999999999</v>
          </cell>
          <cell r="R74">
            <v>2138.2800000000002</v>
          </cell>
          <cell r="S74">
            <v>2440.7800000000002</v>
          </cell>
          <cell r="T74">
            <v>2077.114</v>
          </cell>
          <cell r="U74">
            <v>2057.114</v>
          </cell>
          <cell r="V74">
            <v>2257.145</v>
          </cell>
          <cell r="W74">
            <v>2606.2710000000002</v>
          </cell>
          <cell r="X74">
            <v>3425.3580000000002</v>
          </cell>
          <cell r="Y74">
            <v>3911.4639999999999</v>
          </cell>
          <cell r="Z74">
            <v>3911.4639999999999</v>
          </cell>
          <cell r="AB74">
            <v>4228.2439999999997</v>
          </cell>
          <cell r="AC74">
            <v>4734.7939999999999</v>
          </cell>
          <cell r="AD74">
            <v>5841.4939999999997</v>
          </cell>
        </row>
        <row r="75">
          <cell r="A75" t="str">
            <v xml:space="preserve">Unallocated </v>
          </cell>
          <cell r="N75">
            <v>129.57900000000001</v>
          </cell>
          <cell r="O75">
            <v>133.92699999999999</v>
          </cell>
          <cell r="P75">
            <v>133.92699999999999</v>
          </cell>
          <cell r="S75">
            <v>441.976</v>
          </cell>
          <cell r="T75">
            <v>460.49</v>
          </cell>
          <cell r="U75">
            <v>450.54199999999997</v>
          </cell>
          <cell r="V75">
            <v>532.50199999999995</v>
          </cell>
          <cell r="W75">
            <v>745.76499999999999</v>
          </cell>
          <cell r="X75">
            <v>1165.4359999999999</v>
          </cell>
          <cell r="Y75">
            <v>2009.4590000000001</v>
          </cell>
          <cell r="Z75">
            <v>2009.4590000000001</v>
          </cell>
          <cell r="AB75">
            <v>2087.9540000000002</v>
          </cell>
          <cell r="AC75">
            <v>5085.7539999999999</v>
          </cell>
          <cell r="AD75">
            <v>5070.6679999999997</v>
          </cell>
        </row>
        <row r="76">
          <cell r="A76" t="str">
            <v>Total Capital Employed</v>
          </cell>
          <cell r="B76">
            <v>2256.567</v>
          </cell>
          <cell r="C76">
            <v>2277.712</v>
          </cell>
          <cell r="D76">
            <v>2253.7110000000002</v>
          </cell>
          <cell r="E76">
            <v>2808.9960000000001</v>
          </cell>
          <cell r="F76">
            <v>2808.9960000000001</v>
          </cell>
          <cell r="G76">
            <v>2908.2530000000002</v>
          </cell>
          <cell r="H76">
            <v>2911.2020000000002</v>
          </cell>
          <cell r="I76">
            <v>3087.6890000000003</v>
          </cell>
          <cell r="J76">
            <v>2127.011</v>
          </cell>
          <cell r="K76">
            <v>2127.011</v>
          </cell>
          <cell r="L76">
            <v>2206.6970000000001</v>
          </cell>
          <cell r="M76">
            <v>2718.116</v>
          </cell>
          <cell r="N76">
            <v>3098.3470000000002</v>
          </cell>
          <cell r="O76">
            <v>3315.393</v>
          </cell>
          <cell r="P76">
            <v>3315.393</v>
          </cell>
          <cell r="Q76">
            <v>3511.7539999999999</v>
          </cell>
          <cell r="R76">
            <v>4059.3320000000003</v>
          </cell>
          <cell r="S76">
            <v>4957.308</v>
          </cell>
          <cell r="T76">
            <v>5267.7150000000001</v>
          </cell>
          <cell r="U76">
            <v>5207.7670000000007</v>
          </cell>
          <cell r="V76">
            <v>5839.880000000001</v>
          </cell>
          <cell r="W76">
            <v>7162.8830000000007</v>
          </cell>
          <cell r="X76">
            <v>9402.0709999999999</v>
          </cell>
          <cell r="Y76">
            <v>11562.011</v>
          </cell>
          <cell r="Z76">
            <v>11562.011</v>
          </cell>
          <cell r="AB76">
            <v>13543.811</v>
          </cell>
          <cell r="AC76">
            <v>19083.132999999998</v>
          </cell>
          <cell r="AD76">
            <v>21044.796999999999</v>
          </cell>
          <cell r="AE76">
            <v>11642.725999999999</v>
          </cell>
          <cell r="AP76">
            <v>11642.725999999999</v>
          </cell>
        </row>
        <row r="78">
          <cell r="A78" t="str">
            <v>EBIT Margin</v>
          </cell>
          <cell r="V78">
            <v>9.455887645481785E-2</v>
          </cell>
          <cell r="W78">
            <v>9.2834258542453474E-2</v>
          </cell>
          <cell r="X78">
            <v>9.8463117476463885E-2</v>
          </cell>
          <cell r="Y78">
            <v>9.5526224006626373E-2</v>
          </cell>
          <cell r="Z78">
            <v>9.5353256730417349E-2</v>
          </cell>
          <cell r="AB78">
            <v>9.2827917520695136E-2</v>
          </cell>
          <cell r="AC78">
            <v>9.3477081614766103E-2</v>
          </cell>
          <cell r="AD78">
            <v>9.120792413132961E-2</v>
          </cell>
        </row>
        <row r="79">
          <cell r="A79" t="str">
            <v>Value Retailing</v>
          </cell>
          <cell r="C79">
            <v>7.0480540004821471E-2</v>
          </cell>
          <cell r="D79">
            <v>7.4112444914904319E-2</v>
          </cell>
          <cell r="E79">
            <v>5.4553839650015049E-2</v>
          </cell>
          <cell r="F79">
            <v>6.5914976655967322E-2</v>
          </cell>
          <cell r="G79">
            <v>5.8385031210555188E-2</v>
          </cell>
          <cell r="H79">
            <v>9.6610027672023757E-2</v>
          </cell>
          <cell r="I79">
            <v>9.4097561911338751E-2</v>
          </cell>
          <cell r="J79">
            <v>7.2339894346479056E-2</v>
          </cell>
          <cell r="K79">
            <v>7.942814028333342E-2</v>
          </cell>
          <cell r="L79">
            <v>7.86696193098637E-2</v>
          </cell>
          <cell r="M79">
            <v>8.6116904647307341E-2</v>
          </cell>
          <cell r="N79">
            <v>8.3666674880421427E-2</v>
          </cell>
          <cell r="O79">
            <v>5.846923839980022E-2</v>
          </cell>
          <cell r="P79">
            <v>7.4270041336844492E-2</v>
          </cell>
          <cell r="Q79">
            <v>7.4541213093068881E-2</v>
          </cell>
          <cell r="R79">
            <v>7.5268929409464891E-2</v>
          </cell>
          <cell r="S79">
            <v>7.3697817127074405E-2</v>
          </cell>
          <cell r="T79">
            <v>7.7365035068831772E-2</v>
          </cell>
          <cell r="U79">
            <v>7.6794665844904242E-2</v>
          </cell>
          <cell r="V79">
            <v>7.4699912947167518E-2</v>
          </cell>
          <cell r="W79">
            <v>7.2781890716052622E-2</v>
          </cell>
          <cell r="X79">
            <v>7.8400111190116972E-2</v>
          </cell>
          <cell r="Y79">
            <v>7.7793110858339815E-2</v>
          </cell>
          <cell r="Z79">
            <v>7.599998687506973E-2</v>
          </cell>
          <cell r="AB79">
            <v>7.6322960875616422E-2</v>
          </cell>
          <cell r="AC79">
            <v>7.7165095355972282E-2</v>
          </cell>
          <cell r="AD79">
            <v>7.5500023546530001E-2</v>
          </cell>
        </row>
        <row r="80">
          <cell r="A80" t="str">
            <v>Lifestyle Retailing</v>
          </cell>
          <cell r="C80">
            <v>0.14746213593713078</v>
          </cell>
          <cell r="D80">
            <v>0.15207182284664861</v>
          </cell>
          <cell r="E80">
            <v>0.11832737340878087</v>
          </cell>
          <cell r="F80">
            <v>0.1437979350604931</v>
          </cell>
          <cell r="G80">
            <v>0.17847755489066086</v>
          </cell>
          <cell r="H80">
            <v>0.21195823669099711</v>
          </cell>
          <cell r="I80">
            <v>0.20359149210992447</v>
          </cell>
          <cell r="J80">
            <v>0.18671357762990928</v>
          </cell>
          <cell r="K80">
            <v>0.1951672777031615</v>
          </cell>
          <cell r="L80">
            <v>0.18354092455792234</v>
          </cell>
          <cell r="M80">
            <v>0.21013138649839033</v>
          </cell>
          <cell r="N80">
            <v>0.14349110388895009</v>
          </cell>
          <cell r="O80">
            <v>0.19138983770773235</v>
          </cell>
          <cell r="P80">
            <v>0.18072668595384217</v>
          </cell>
          <cell r="Q80">
            <v>0.18024392029646649</v>
          </cell>
          <cell r="R80">
            <v>0.15579361809275283</v>
          </cell>
          <cell r="S80">
            <v>0.15866385045691764</v>
          </cell>
          <cell r="T80">
            <v>0.15351896793971134</v>
          </cell>
          <cell r="U80">
            <v>0.16370559417480299</v>
          </cell>
          <cell r="V80">
            <v>0.14720228982348066</v>
          </cell>
          <cell r="W80">
            <v>0.14432025025012959</v>
          </cell>
          <cell r="X80">
            <v>0.14061176864774025</v>
          </cell>
          <cell r="Y80">
            <v>0.15066295246403466</v>
          </cell>
          <cell r="Z80">
            <v>0.1456586888942718</v>
          </cell>
          <cell r="AB80">
            <v>0.13699964806565901</v>
          </cell>
          <cell r="AC80">
            <v>0.15245997894598981</v>
          </cell>
          <cell r="AD80">
            <v>0.12836777552280948</v>
          </cell>
        </row>
        <row r="82">
          <cell r="A82" t="str">
            <v>YoY Segmental</v>
          </cell>
        </row>
        <row r="84">
          <cell r="A84" t="str">
            <v>Value Retailing</v>
          </cell>
          <cell r="G84" t="e">
            <v>#DIV/0!</v>
          </cell>
          <cell r="H84">
            <v>124.08726863632711</v>
          </cell>
          <cell r="I84">
            <v>95.682529672755095</v>
          </cell>
          <cell r="J84">
            <v>269.45125895939685</v>
          </cell>
          <cell r="K84">
            <v>226.61789648380511</v>
          </cell>
          <cell r="L84">
            <v>117.77447832142074</v>
          </cell>
          <cell r="M84">
            <v>123.51584118768564</v>
          </cell>
          <cell r="N84">
            <v>180.24860447718248</v>
          </cell>
          <cell r="O84">
            <v>99.94348039411156</v>
          </cell>
          <cell r="P84">
            <v>123.30287165262934</v>
          </cell>
          <cell r="Q84">
            <v>86.986524601542925</v>
          </cell>
          <cell r="R84">
            <v>92.183940317664039</v>
          </cell>
          <cell r="S84">
            <v>104.5029172518967</v>
          </cell>
          <cell r="T84">
            <v>82.267337000631244</v>
          </cell>
          <cell r="U84">
            <v>87.238776929508589</v>
          </cell>
          <cell r="V84">
            <v>130.52781928534952</v>
          </cell>
          <cell r="W84">
            <v>135.72804511293887</v>
          </cell>
          <cell r="X84">
            <v>99.39539058959457</v>
          </cell>
          <cell r="Y84">
            <v>89.504374148731046</v>
          </cell>
          <cell r="Z84">
            <v>1.1367716923325526</v>
          </cell>
          <cell r="AB84">
            <v>0.78393936545433007</v>
          </cell>
          <cell r="AC84">
            <v>0.63127070610129454</v>
          </cell>
          <cell r="AD84">
            <v>0.8748852680480832</v>
          </cell>
        </row>
        <row r="85">
          <cell r="A85" t="str">
            <v>Lifestyle Retailing</v>
          </cell>
          <cell r="G85">
            <v>46.791961603784806</v>
          </cell>
          <cell r="H85">
            <v>10.311017610187534</v>
          </cell>
          <cell r="I85">
            <v>9.0920864837422002</v>
          </cell>
          <cell r="J85">
            <v>-3.4667791383805602</v>
          </cell>
          <cell r="K85">
            <v>12.126769172896989</v>
          </cell>
          <cell r="L85">
            <v>23.303904373074701</v>
          </cell>
          <cell r="M85">
            <v>11.179493321601885</v>
          </cell>
          <cell r="N85">
            <v>37.934571495054172</v>
          </cell>
          <cell r="O85">
            <v>18.11988217906022</v>
          </cell>
          <cell r="P85">
            <v>22.395186464746985</v>
          </cell>
          <cell r="Q85">
            <v>41.495134954218372</v>
          </cell>
          <cell r="R85">
            <v>85.532776187181227</v>
          </cell>
          <cell r="S85">
            <v>76.200493004296561</v>
          </cell>
          <cell r="T85">
            <v>93.9826203918376</v>
          </cell>
          <cell r="U85">
            <v>71.509769060792109</v>
          </cell>
          <cell r="V85">
            <v>55.149162527174234</v>
          </cell>
          <cell r="W85">
            <v>48.209785352900902</v>
          </cell>
          <cell r="X85">
            <v>49.286536316014697</v>
          </cell>
          <cell r="Y85">
            <v>45.058938379285806</v>
          </cell>
          <cell r="Z85">
            <v>0.51836930387385016</v>
          </cell>
          <cell r="AB85">
            <v>0.50334008216574877</v>
          </cell>
          <cell r="AC85">
            <v>0.3691061332979737</v>
          </cell>
          <cell r="AD85">
            <v>0.85410714262342502</v>
          </cell>
        </row>
        <row r="86">
          <cell r="A86" t="str">
            <v>Others</v>
          </cell>
          <cell r="G86">
            <v>21.459081155874628</v>
          </cell>
          <cell r="H86">
            <v>51.422962436176412</v>
          </cell>
          <cell r="I86">
            <v>20.097058174744831</v>
          </cell>
          <cell r="J86">
            <v>122.29703121923473</v>
          </cell>
          <cell r="K86">
            <v>50.466030981019451</v>
          </cell>
          <cell r="L86">
            <v>31.346585655791849</v>
          </cell>
          <cell r="M86">
            <v>-12.355799787390808</v>
          </cell>
          <cell r="N86">
            <v>-22.001108721497186</v>
          </cell>
          <cell r="O86">
            <v>4.5224498633251065</v>
          </cell>
          <cell r="P86">
            <v>-1.1881997672843481</v>
          </cell>
          <cell r="Q86">
            <v>-20.225255801091091</v>
          </cell>
          <cell r="R86">
            <v>-67.166698219459846</v>
          </cell>
          <cell r="S86">
            <v>25.689428548186164</v>
          </cell>
          <cell r="T86">
            <v>0.79727884751188416</v>
          </cell>
          <cell r="U86">
            <v>-17.66983945612872</v>
          </cell>
          <cell r="V86">
            <v>-32.157995083827053</v>
          </cell>
          <cell r="W86">
            <v>-13.008678315937605</v>
          </cell>
          <cell r="X86">
            <v>-59.443255985066287</v>
          </cell>
          <cell r="Y86">
            <v>-39.256948158250573</v>
          </cell>
          <cell r="Z86">
            <v>-0.39619937489098311</v>
          </cell>
          <cell r="AB86">
            <v>-0.37964592006781983</v>
          </cell>
          <cell r="AC86">
            <v>2.0259400312313933</v>
          </cell>
          <cell r="AD86">
            <v>1.5416932639005543</v>
          </cell>
        </row>
        <row r="87">
          <cell r="G87">
            <v>90.86153775165846</v>
          </cell>
          <cell r="H87">
            <v>44.570150873430372</v>
          </cell>
          <cell r="I87">
            <v>27.668784372605202</v>
          </cell>
          <cell r="J87">
            <v>75.147066048803524</v>
          </cell>
          <cell r="K87">
            <v>56.67705878997613</v>
          </cell>
          <cell r="L87">
            <v>52.504002734056911</v>
          </cell>
          <cell r="M87">
            <v>37.169739331202955</v>
          </cell>
          <cell r="N87">
            <v>57.447712688061593</v>
          </cell>
          <cell r="O87">
            <v>46.62910009216035</v>
          </cell>
          <cell r="P87">
            <v>47.818715346830977</v>
          </cell>
          <cell r="Q87">
            <v>45.949498159305001</v>
          </cell>
          <cell r="R87">
            <v>57.903008808244813</v>
          </cell>
          <cell r="S87">
            <v>81.946156987856739</v>
          </cell>
          <cell r="T87">
            <v>69.206562811172162</v>
          </cell>
          <cell r="U87">
            <v>61.754350708465687</v>
          </cell>
          <cell r="V87">
            <v>83.70662867062228</v>
          </cell>
          <cell r="W87">
            <v>97.295127673850047</v>
          </cell>
          <cell r="X87">
            <v>64.560822961353196</v>
          </cell>
          <cell r="Y87">
            <v>60.865802823613002</v>
          </cell>
          <cell r="Z87">
            <v>0.77380234215454102</v>
          </cell>
          <cell r="AB87">
            <v>0.64698664043666509</v>
          </cell>
          <cell r="AC87">
            <v>0.58468612449293089</v>
          </cell>
          <cell r="AD87">
            <v>0.88518378083442628</v>
          </cell>
        </row>
        <row r="88">
          <cell r="A88" t="str">
            <v>Less Inter Segment Revenue</v>
          </cell>
          <cell r="G88" t="e">
            <v>#DIV/0!</v>
          </cell>
          <cell r="H88">
            <v>-83.055451479955039</v>
          </cell>
          <cell r="I88">
            <v>58.381712626995672</v>
          </cell>
          <cell r="J88">
            <v>-53.650186285369038</v>
          </cell>
          <cell r="K88">
            <v>-35.39751761153974</v>
          </cell>
          <cell r="L88">
            <v>-74.420369859232679</v>
          </cell>
          <cell r="M88">
            <v>109.9871015293901</v>
          </cell>
          <cell r="N88">
            <v>116.58648339060709</v>
          </cell>
          <cell r="O88">
            <v>128.11210080382361</v>
          </cell>
          <cell r="P88">
            <v>21.359088863502617</v>
          </cell>
          <cell r="Q88">
            <v>283.89533315349343</v>
          </cell>
          <cell r="R88">
            <v>367.14636714636708</v>
          </cell>
          <cell r="S88">
            <v>549.91537973344612</v>
          </cell>
          <cell r="T88">
            <v>393.91428571428565</v>
          </cell>
          <cell r="U88">
            <v>405.51387739966333</v>
          </cell>
          <cell r="V88">
            <v>410.3014545710069</v>
          </cell>
          <cell r="W88">
            <v>59.300097678262851</v>
          </cell>
          <cell r="X88">
            <v>16.981592695669146</v>
          </cell>
          <cell r="Y88">
            <v>57.875860473187956</v>
          </cell>
          <cell r="Z88">
            <v>0.75591079912875658</v>
          </cell>
          <cell r="AB88">
            <v>0.30352102009060755</v>
          </cell>
          <cell r="AC88">
            <v>2.9054890631448504E-2</v>
          </cell>
          <cell r="AD88">
            <v>0.53168607482226604</v>
          </cell>
        </row>
        <row r="89">
          <cell r="A89" t="str">
            <v>Net Sales</v>
          </cell>
          <cell r="G89">
            <v>87.822025348845486</v>
          </cell>
          <cell r="H89">
            <v>50.051628649206805</v>
          </cell>
          <cell r="I89">
            <v>27.558259329914868</v>
          </cell>
          <cell r="J89">
            <v>76.698303818530661</v>
          </cell>
          <cell r="K89">
            <v>58.140714665089213</v>
          </cell>
          <cell r="L89">
            <v>54.558012129387535</v>
          </cell>
          <cell r="M89">
            <v>36.816569104964472</v>
          </cell>
          <cell r="N89">
            <v>57.183466817348005</v>
          </cell>
          <cell r="O89">
            <v>46.371672912462778</v>
          </cell>
          <cell r="P89">
            <v>47.990541184267286</v>
          </cell>
          <cell r="Q89">
            <v>45.312206484577565</v>
          </cell>
          <cell r="R89">
            <v>55.601018741153155</v>
          </cell>
          <cell r="S89">
            <v>79.064928535563524</v>
          </cell>
          <cell r="T89">
            <v>67.60784692531108</v>
          </cell>
          <cell r="U89">
            <v>59.923732188911075</v>
          </cell>
          <cell r="V89">
            <v>81.395733881982423</v>
          </cell>
          <cell r="W89">
            <v>98.144250265520895</v>
          </cell>
          <cell r="X89">
            <v>65.62404530734922</v>
          </cell>
          <cell r="Y89">
            <v>60.909183740556138</v>
          </cell>
          <cell r="Z89">
            <v>0.77410351171280189</v>
          </cell>
          <cell r="AB89">
            <v>0.65382345629166849</v>
          </cell>
          <cell r="AC89">
            <v>0.59466921072691736</v>
          </cell>
          <cell r="AD89">
            <v>0.8907631799056599</v>
          </cell>
        </row>
        <row r="91">
          <cell r="A91" t="str">
            <v>Segment Profit</v>
          </cell>
        </row>
        <row r="92">
          <cell r="A92" t="str">
            <v>Profit before Tax and Interest</v>
          </cell>
        </row>
        <row r="93">
          <cell r="A93" t="str">
            <v>Value Retailing</v>
          </cell>
          <cell r="G93" t="e">
            <v>#DIV/0!</v>
          </cell>
          <cell r="H93">
            <v>207.16389548693587</v>
          </cell>
          <cell r="I93">
            <v>148.45016207455433</v>
          </cell>
          <cell r="J93">
            <v>389.90254784548551</v>
          </cell>
          <cell r="K93">
            <v>293.57750570657817</v>
          </cell>
          <cell r="L93">
            <v>193.43540544092522</v>
          </cell>
          <cell r="M93">
            <v>99.239073277861991</v>
          </cell>
          <cell r="N93">
            <v>149.18253353447219</v>
          </cell>
          <cell r="O93">
            <v>61.605751947273824</v>
          </cell>
          <cell r="P93">
            <v>108.8014833170766</v>
          </cell>
          <cell r="Q93">
            <v>77.17388870227299</v>
          </cell>
          <cell r="R93">
            <v>67.974911507172564</v>
          </cell>
          <cell r="S93">
            <v>80.13645957753161</v>
          </cell>
          <cell r="T93">
            <v>141.17158534776806</v>
          </cell>
          <cell r="U93">
            <v>93.603491376770734</v>
          </cell>
          <cell r="V93">
            <v>131.01861799613229</v>
          </cell>
          <cell r="W93">
            <v>127.93911050316096</v>
          </cell>
          <cell r="X93">
            <v>112.117826584555</v>
          </cell>
          <cell r="Y93">
            <v>90.552938716778769</v>
          </cell>
          <cell r="Z93">
            <v>1.1146601627288715</v>
          </cell>
          <cell r="AB93">
            <v>0.82270004103405814</v>
          </cell>
          <cell r="AC93">
            <v>0.72951208534553014</v>
          </cell>
          <cell r="AD93">
            <v>0.80553164703313085</v>
          </cell>
        </row>
        <row r="94">
          <cell r="A94" t="str">
            <v>Lifestyle Retailing</v>
          </cell>
          <cell r="G94">
            <v>51.797839667384004</v>
          </cell>
          <cell r="H94">
            <v>58.558186016058443</v>
          </cell>
          <cell r="I94">
            <v>46.050861026418445</v>
          </cell>
          <cell r="J94">
            <v>52.323697450328297</v>
          </cell>
          <cell r="K94">
            <v>52.182131738672766</v>
          </cell>
          <cell r="L94">
            <v>26.802009496937586</v>
          </cell>
          <cell r="M94">
            <v>10.221246631313585</v>
          </cell>
          <cell r="N94">
            <v>-2.7838357921744716</v>
          </cell>
          <cell r="O94">
            <v>21.078206348317764</v>
          </cell>
          <cell r="P94">
            <v>13.339063222061643</v>
          </cell>
          <cell r="Q94">
            <v>38.953412643278895</v>
          </cell>
          <cell r="R94">
            <v>37.555949916198351</v>
          </cell>
          <cell r="S94">
            <v>94.831929748794323</v>
          </cell>
          <cell r="T94">
            <v>55.598709092758504</v>
          </cell>
          <cell r="U94">
            <v>55.356739391830303</v>
          </cell>
          <cell r="V94">
            <v>26.707807678787667</v>
          </cell>
          <cell r="W94">
            <v>37.294926284555238</v>
          </cell>
          <cell r="X94">
            <v>32.301364464804692</v>
          </cell>
          <cell r="Y94">
            <v>42.360310460818006</v>
          </cell>
          <cell r="Z94">
            <v>0.35098426644734637</v>
          </cell>
          <cell r="AB94">
            <v>0.39914305970839359</v>
          </cell>
          <cell r="AC94">
            <v>0.44632435084935129</v>
          </cell>
          <cell r="AD94">
            <v>0.69265781782303537</v>
          </cell>
        </row>
        <row r="95">
          <cell r="G95">
            <v>83.592754319620582</v>
          </cell>
          <cell r="H95">
            <v>81.370418447267497</v>
          </cell>
          <cell r="I95">
            <v>60.790889604992635</v>
          </cell>
          <cell r="J95">
            <v>95.13938527519656</v>
          </cell>
          <cell r="K95">
            <v>79.861912523447515</v>
          </cell>
          <cell r="L95">
            <v>55.659872770930782</v>
          </cell>
          <cell r="M95">
            <v>33.3638915024165</v>
          </cell>
          <cell r="N95">
            <v>31.016939930354013</v>
          </cell>
          <cell r="O95">
            <v>33.982753357753381</v>
          </cell>
          <cell r="P95">
            <v>37.29191379774133</v>
          </cell>
          <cell r="Q95">
            <v>51.431098893868366</v>
          </cell>
          <cell r="R95">
            <v>49.370485160574518</v>
          </cell>
          <cell r="S95">
            <v>88.615331372209695</v>
          </cell>
          <cell r="T95">
            <v>88.463926274840361</v>
          </cell>
          <cell r="U95">
            <v>69.951868643312423</v>
          </cell>
          <cell r="V95">
            <v>66.550798524612318</v>
          </cell>
          <cell r="W95">
            <v>76.885503332404852</v>
          </cell>
          <cell r="X95">
            <v>64.54815010532036</v>
          </cell>
          <cell r="Y95">
            <v>66.045610599356849</v>
          </cell>
          <cell r="Z95">
            <v>0.68296257657754711</v>
          </cell>
          <cell r="AB95">
            <v>0.623549191257464</v>
          </cell>
          <cell r="AC95">
            <v>0.60571136453367225</v>
          </cell>
          <cell r="AD95">
            <v>0.75144347531317113</v>
          </cell>
        </row>
        <row r="96">
          <cell r="A96" t="str">
            <v>Less (1) Interest</v>
          </cell>
          <cell r="G96">
            <v>75.106122448979605</v>
          </cell>
          <cell r="H96">
            <v>35.444842216918595</v>
          </cell>
          <cell r="I96">
            <v>58.277710909289858</v>
          </cell>
          <cell r="J96">
            <v>63.53582040277319</v>
          </cell>
          <cell r="K96">
            <v>57.234260289210241</v>
          </cell>
          <cell r="L96">
            <v>5.8879746392857868</v>
          </cell>
          <cell r="M96">
            <v>24.137931034482762</v>
          </cell>
          <cell r="N96">
            <v>23.813803433575288</v>
          </cell>
          <cell r="O96">
            <v>64.711819925305349</v>
          </cell>
          <cell r="P96">
            <v>31.001969528897732</v>
          </cell>
          <cell r="Q96">
            <v>38.569573161335782</v>
          </cell>
          <cell r="R96">
            <v>23.752070026023198</v>
          </cell>
          <cell r="S96">
            <v>19.613244244262873</v>
          </cell>
          <cell r="T96">
            <v>-33.92572619193529</v>
          </cell>
          <cell r="U96">
            <v>5.3687302890223387</v>
          </cell>
          <cell r="V96">
            <v>-9.0948084132935101</v>
          </cell>
          <cell r="W96">
            <v>26.405085069776323</v>
          </cell>
          <cell r="X96">
            <v>56.732070891748499</v>
          </cell>
          <cell r="Y96">
            <v>81.693563346317944</v>
          </cell>
          <cell r="Z96">
            <v>0.37454745240818865</v>
          </cell>
          <cell r="AB96">
            <v>1.1782150533876239</v>
          </cell>
          <cell r="AC96">
            <v>1.6124869245214062</v>
          </cell>
          <cell r="AD96">
            <v>1.2722606649656991</v>
          </cell>
        </row>
        <row r="97">
          <cell r="A97" t="str">
            <v xml:space="preserve">         (2) Other Unallocable Expense net of unallocable income</v>
          </cell>
          <cell r="G97">
            <v>102.59855833407489</v>
          </cell>
          <cell r="H97">
            <v>83.330767256864263</v>
          </cell>
          <cell r="I97">
            <v>95.950777803575576</v>
          </cell>
          <cell r="J97">
            <v>181.80335887819993</v>
          </cell>
          <cell r="K97">
            <v>109.61827565364288</v>
          </cell>
          <cell r="L97">
            <v>41.399455328120908</v>
          </cell>
          <cell r="M97">
            <v>-4.5294216449247031</v>
          </cell>
          <cell r="N97">
            <v>-15.1879235982748</v>
          </cell>
          <cell r="O97">
            <v>30.179945611294311</v>
          </cell>
          <cell r="P97">
            <v>8.7466359092656543</v>
          </cell>
          <cell r="Q97">
            <v>62.644838619489903</v>
          </cell>
          <cell r="R97">
            <v>70.135467980295573</v>
          </cell>
          <cell r="S97">
            <v>76.984548324904296</v>
          </cell>
          <cell r="T97">
            <v>143.15302902351218</v>
          </cell>
          <cell r="U97">
            <v>92.501461769625109</v>
          </cell>
          <cell r="V97">
            <v>82.296541054682265</v>
          </cell>
          <cell r="W97">
            <v>74.005135894386683</v>
          </cell>
          <cell r="X97">
            <v>85.339669408440017</v>
          </cell>
          <cell r="Y97">
            <v>94.636883762589804</v>
          </cell>
          <cell r="Z97">
            <v>0.8604693873947058</v>
          </cell>
          <cell r="AB97">
            <v>-2.5072240557389076</v>
          </cell>
          <cell r="AC97">
            <v>1.0921921892178323</v>
          </cell>
          <cell r="AD97">
            <v>1.2702988176769225</v>
          </cell>
        </row>
        <row r="98">
          <cell r="A98" t="str">
            <v>Total Profit before tax</v>
          </cell>
          <cell r="G98">
            <v>83.127164769915908</v>
          </cell>
          <cell r="H98">
            <v>152.61766261237443</v>
          </cell>
          <cell r="I98">
            <v>25.727240307708009</v>
          </cell>
          <cell r="J98">
            <v>90.839973979508798</v>
          </cell>
          <cell r="K98">
            <v>88.137282257743095</v>
          </cell>
          <cell r="L98">
            <v>166.43699900927683</v>
          </cell>
          <cell r="M98">
            <v>69.591794012978838</v>
          </cell>
          <cell r="N98">
            <v>122.68730499615046</v>
          </cell>
          <cell r="O98">
            <v>4.3545878693624251</v>
          </cell>
          <cell r="P98">
            <v>72.407729141065317</v>
          </cell>
          <cell r="Q98">
            <v>55.204935350291493</v>
          </cell>
          <cell r="R98">
            <v>56.669217666082375</v>
          </cell>
          <cell r="S98">
            <v>163.64976254162337</v>
          </cell>
          <cell r="T98">
            <v>242.0860298470898</v>
          </cell>
          <cell r="U98">
            <v>117.60248075733557</v>
          </cell>
          <cell r="V98">
            <v>109.42859943153978</v>
          </cell>
          <cell r="W98">
            <v>103.16803756578743</v>
          </cell>
          <cell r="X98">
            <v>58.925835438320441</v>
          </cell>
          <cell r="Y98">
            <v>42.342030507746188</v>
          </cell>
          <cell r="Z98">
            <v>0.7299556295168188</v>
          </cell>
          <cell r="AB98">
            <v>2.0123185240650603</v>
          </cell>
          <cell r="AC98">
            <v>0.10545276865385111</v>
          </cell>
          <cell r="AD98">
            <v>0.25910871396683954</v>
          </cell>
        </row>
        <row r="100">
          <cell r="A100" t="str">
            <v>Capital Employed</v>
          </cell>
        </row>
        <row r="101">
          <cell r="A101" t="str">
            <v>Value Retailing</v>
          </cell>
          <cell r="G101" t="e">
            <v>#DIV/0!</v>
          </cell>
          <cell r="H101">
            <v>95.051542218744075</v>
          </cell>
          <cell r="I101">
            <v>117.79232869261422</v>
          </cell>
          <cell r="J101">
            <v>100.23924234843543</v>
          </cell>
          <cell r="K101">
            <v>100.23924234843543</v>
          </cell>
          <cell r="L101">
            <v>49.72930495652583</v>
          </cell>
          <cell r="M101">
            <v>107.74243309894472</v>
          </cell>
          <cell r="N101">
            <v>121.24716640411881</v>
          </cell>
          <cell r="O101">
            <v>84.678753164524849</v>
          </cell>
          <cell r="P101">
            <v>84.678753164524849</v>
          </cell>
          <cell r="Q101">
            <v>86.052594663622472</v>
          </cell>
          <cell r="R101">
            <v>59.920549692238282</v>
          </cell>
          <cell r="S101">
            <v>50.11056311938502</v>
          </cell>
          <cell r="T101">
            <v>87.500025754450888</v>
          </cell>
          <cell r="U101">
            <v>85.439669683714726</v>
          </cell>
          <cell r="V101">
            <v>98.257482348307249</v>
          </cell>
          <cell r="W101">
            <v>98.372922752741744</v>
          </cell>
          <cell r="X101">
            <v>131.91884320084526</v>
          </cell>
          <cell r="Y101">
            <v>106.62485884273569</v>
          </cell>
          <cell r="Z101">
            <v>1.0892059622734029</v>
          </cell>
          <cell r="AB101">
            <v>1.3695281639140355</v>
          </cell>
          <cell r="AC101">
            <v>1.4305843294154812</v>
          </cell>
          <cell r="AD101">
            <v>1.1060177994324585</v>
          </cell>
        </row>
        <row r="102">
          <cell r="A102" t="str">
            <v>Lifestyle Retailing</v>
          </cell>
          <cell r="G102">
            <v>4.4050985412797505</v>
          </cell>
          <cell r="H102">
            <v>17.751567692413282</v>
          </cell>
          <cell r="I102">
            <v>25.224388403692721</v>
          </cell>
          <cell r="J102">
            <v>-44.577938625891363</v>
          </cell>
          <cell r="K102">
            <v>-44.577938625891363</v>
          </cell>
          <cell r="L102">
            <v>-41.435229890350946</v>
          </cell>
          <cell r="M102">
            <v>-34.981225567519367</v>
          </cell>
          <cell r="N102">
            <v>-35.57752388206287</v>
          </cell>
          <cell r="O102">
            <v>28.898021265771323</v>
          </cell>
          <cell r="P102">
            <v>28.898021265771323</v>
          </cell>
          <cell r="Q102">
            <v>43.011837488739047</v>
          </cell>
          <cell r="R102">
            <v>40.967339151485113</v>
          </cell>
          <cell r="S102">
            <v>53.822399467591687</v>
          </cell>
          <cell r="T102">
            <v>20.384002151376457</v>
          </cell>
          <cell r="U102">
            <v>19.224855352968895</v>
          </cell>
          <cell r="V102">
            <v>14.388163992797608</v>
          </cell>
          <cell r="W102">
            <v>21.886329199169417</v>
          </cell>
          <cell r="X102">
            <v>40.338662230926168</v>
          </cell>
          <cell r="Y102">
            <v>88.312437352981107</v>
          </cell>
          <cell r="Z102">
            <v>0.90143278398766413</v>
          </cell>
          <cell r="AB102">
            <v>0.87327087980612661</v>
          </cell>
          <cell r="AC102">
            <v>0.81669289187501981</v>
          </cell>
          <cell r="AD102">
            <v>0.70536743896550358</v>
          </cell>
        </row>
        <row r="103">
          <cell r="A103" t="str">
            <v xml:space="preserve">Unallocated </v>
          </cell>
          <cell r="G103" t="e">
            <v>#DIV/0!</v>
          </cell>
          <cell r="H103" t="e">
            <v>#DIV/0!</v>
          </cell>
          <cell r="I103" t="e">
            <v>#DIV/0!</v>
          </cell>
          <cell r="J103" t="e">
            <v>#DIV/0!</v>
          </cell>
          <cell r="K103" t="e">
            <v>#DIV/0!</v>
          </cell>
          <cell r="L103" t="e">
            <v>#DIV/0!</v>
          </cell>
          <cell r="M103" t="e">
            <v>#DIV/0!</v>
          </cell>
          <cell r="N103" t="e">
            <v>#DIV/0!</v>
          </cell>
          <cell r="O103" t="e">
            <v>#DIV/0!</v>
          </cell>
          <cell r="P103" t="e">
            <v>#DIV/0!</v>
          </cell>
          <cell r="Q103" t="e">
            <v>#DIV/0!</v>
          </cell>
          <cell r="R103" t="e">
            <v>#DIV/0!</v>
          </cell>
          <cell r="S103">
            <v>241.08613278386156</v>
          </cell>
          <cell r="T103">
            <v>243.83656768239413</v>
          </cell>
          <cell r="U103">
            <v>236.40864052804886</v>
          </cell>
          <cell r="V103" t="e">
            <v>#DIV/0!</v>
          </cell>
          <cell r="W103" t="e">
            <v>#DIV/0!</v>
          </cell>
          <cell r="X103">
            <v>163.68762104729666</v>
          </cell>
          <cell r="Y103">
            <v>336.37407978457736</v>
          </cell>
          <cell r="Z103">
            <v>3.4600925107981055</v>
          </cell>
          <cell r="AB103">
            <v>2.9210256487299584</v>
          </cell>
          <cell r="AC103">
            <v>5.8195128492219395</v>
          </cell>
          <cell r="AD103">
            <v>3.3508764102018471</v>
          </cell>
        </row>
        <row r="104">
          <cell r="A104" t="str">
            <v>Total Capital Employed</v>
          </cell>
          <cell r="G104">
            <v>28.879532493384865</v>
          </cell>
          <cell r="H104">
            <v>27.8125592700043</v>
          </cell>
          <cell r="I104">
            <v>37.00465587646331</v>
          </cell>
          <cell r="J104">
            <v>-24.278603458317495</v>
          </cell>
          <cell r="K104">
            <v>-24.278603458317495</v>
          </cell>
          <cell r="L104">
            <v>-24.122935659311619</v>
          </cell>
          <cell r="M104">
            <v>-6.6325181145107877</v>
          </cell>
          <cell r="N104">
            <v>0.34517725068812233</v>
          </cell>
          <cell r="O104">
            <v>55.870985152404003</v>
          </cell>
          <cell r="P104">
            <v>55.870985152404003</v>
          </cell>
          <cell r="Q104">
            <v>59.140742929364556</v>
          </cell>
          <cell r="R104">
            <v>49.343589456814961</v>
          </cell>
          <cell r="S104">
            <v>59.998476607042385</v>
          </cell>
          <cell r="T104">
            <v>58.886593535065067</v>
          </cell>
          <cell r="U104">
            <v>57.078421773828936</v>
          </cell>
          <cell r="V104">
            <v>66.295247332244827</v>
          </cell>
          <cell r="W104">
            <v>76.454722106987077</v>
          </cell>
          <cell r="X104">
            <v>89.660819945018559</v>
          </cell>
          <cell r="Y104">
            <v>119.48816517218566</v>
          </cell>
          <cell r="Z104">
            <v>1.2201475219609477</v>
          </cell>
          <cell r="AB104">
            <v>1.3191933738364483</v>
          </cell>
          <cell r="AC104">
            <v>1.6641693016624726</v>
          </cell>
          <cell r="AD104">
            <v>1.2383150478229741</v>
          </cell>
        </row>
        <row r="106">
          <cell r="A106" t="str">
            <v>Sales to Capital Employed</v>
          </cell>
        </row>
        <row r="107">
          <cell r="A107" t="str">
            <v>Value Retailing</v>
          </cell>
          <cell r="C107">
            <v>2.0148959710715921</v>
          </cell>
          <cell r="D107">
            <v>1.8577241299959204</v>
          </cell>
          <cell r="E107">
            <v>1.5860193070099025</v>
          </cell>
          <cell r="F107">
            <v>1.1140667897588019</v>
          </cell>
          <cell r="G107">
            <v>1.8877964518126609</v>
          </cell>
          <cell r="H107">
            <v>2.3148370405470375</v>
          </cell>
          <cell r="I107">
            <v>1.6691320551734734</v>
          </cell>
          <cell r="J107">
            <v>2.9262836936283341</v>
          </cell>
          <cell r="K107">
            <v>1.8171970046725892</v>
          </cell>
          <cell r="L107">
            <v>2.7457142580732539</v>
          </cell>
          <cell r="M107">
            <v>2.4905973257945448</v>
          </cell>
          <cell r="N107">
            <v>2.1142504862461795</v>
          </cell>
          <cell r="O107">
            <v>3.1681573342838445</v>
          </cell>
          <cell r="P107">
            <v>2.1972495620026384</v>
          </cell>
          <cell r="Q107">
            <v>2.7594969454430585</v>
          </cell>
          <cell r="R107">
            <v>2.9930662990902905</v>
          </cell>
          <cell r="S107">
            <v>2.8803462145079997</v>
          </cell>
          <cell r="T107">
            <v>3.0797414464100545</v>
          </cell>
          <cell r="U107">
            <v>2.2185669403961543</v>
          </cell>
          <cell r="V107">
            <v>3.2086597974646525</v>
          </cell>
          <cell r="W107">
            <v>3.5566833305036911</v>
          </cell>
          <cell r="X107">
            <v>2.4764169678860726</v>
          </cell>
          <cell r="Y107">
            <v>2.8245607939461324</v>
          </cell>
          <cell r="Z107">
            <v>2.2690778800117992</v>
          </cell>
          <cell r="AB107">
            <v>2.4156938120510878</v>
          </cell>
          <cell r="AC107">
            <v>2.3870446533014276</v>
          </cell>
          <cell r="AD107">
            <v>2.2046336416933996</v>
          </cell>
        </row>
        <row r="108">
          <cell r="A108" t="str">
            <v>Lifestyle Retailing</v>
          </cell>
          <cell r="C108">
            <v>0.79460503842007291</v>
          </cell>
          <cell r="D108">
            <v>0.78511486591604451</v>
          </cell>
          <cell r="E108">
            <v>0.82067096076477275</v>
          </cell>
          <cell r="F108">
            <v>0.64278607665532339</v>
          </cell>
          <cell r="G108">
            <v>0.69114942416523806</v>
          </cell>
          <cell r="H108">
            <v>0.74439510321651459</v>
          </cell>
          <cell r="I108">
            <v>0.68397074997939533</v>
          </cell>
          <cell r="J108">
            <v>1.4294309729019419</v>
          </cell>
          <cell r="K108">
            <v>1.3004483098918782</v>
          </cell>
          <cell r="L108">
            <v>1.455165321151584</v>
          </cell>
          <cell r="M108">
            <v>1.2728857338373563</v>
          </cell>
          <cell r="N108">
            <v>1.4644456096478846</v>
          </cell>
          <cell r="O108">
            <v>1.3099054310084519</v>
          </cell>
          <cell r="P108">
            <v>1.234841402637175</v>
          </cell>
          <cell r="Q108">
            <v>1.4397326620829876</v>
          </cell>
          <cell r="R108">
            <v>1.6752960323250461</v>
          </cell>
          <cell r="S108">
            <v>1.6774932603511989</v>
          </cell>
          <cell r="T108">
            <v>2.110736338978024</v>
          </cell>
          <cell r="U108">
            <v>1.776369224068282</v>
          </cell>
          <cell r="V108">
            <v>1.9527659942094993</v>
          </cell>
          <cell r="W108">
            <v>2.0371051206877562</v>
          </cell>
          <cell r="X108">
            <v>1.7844488079786112</v>
          </cell>
          <cell r="Y108">
            <v>1.6259211384790964</v>
          </cell>
          <cell r="Z108">
            <v>1.4185011034231685</v>
          </cell>
          <cell r="AB108">
            <v>1.567136617470515</v>
          </cell>
          <cell r="AC108">
            <v>1.5352144148193143</v>
          </cell>
          <cell r="AD108">
            <v>1.9400858752914922</v>
          </cell>
        </row>
        <row r="109">
          <cell r="A109" t="str">
            <v>Increase in stock % of sales</v>
          </cell>
          <cell r="C109">
            <v>8.5200681229968753E-2</v>
          </cell>
          <cell r="D109">
            <v>4.6439022097218355E-2</v>
          </cell>
          <cell r="E109">
            <v>0.16214505225830081</v>
          </cell>
          <cell r="F109">
            <v>8.6701686303591541E-2</v>
          </cell>
          <cell r="G109">
            <v>4.4183711869535944E-2</v>
          </cell>
          <cell r="H109">
            <v>1.4463559587112918E-2</v>
          </cell>
          <cell r="I109">
            <v>3.5180817610062899E-2</v>
          </cell>
          <cell r="J109">
            <v>9.9210009746187322E-2</v>
          </cell>
          <cell r="K109">
            <v>5.275364703708374E-2</v>
          </cell>
          <cell r="L109">
            <v>7.3239774464555641E-3</v>
          </cell>
          <cell r="M109">
            <v>0.10047690620409182</v>
          </cell>
          <cell r="N109">
            <v>-6.1582435645537441E-2</v>
          </cell>
          <cell r="O109">
            <v>9.9543938261451012E-2</v>
          </cell>
          <cell r="P109">
            <v>4.2788994515972519E-2</v>
          </cell>
          <cell r="Q109">
            <v>6.1779208181209334E-2</v>
          </cell>
          <cell r="R109">
            <v>0.15509401329073805</v>
          </cell>
          <cell r="S109">
            <v>0.11736900525753789</v>
          </cell>
          <cell r="T109">
            <v>0.12223119027868895</v>
          </cell>
          <cell r="U109">
            <v>0.11904709436806801</v>
          </cell>
          <cell r="V109">
            <v>0.12347062707681834</v>
          </cell>
          <cell r="W109">
            <v>0.10880137219931973</v>
          </cell>
          <cell r="X109">
            <v>9.308779459806292E-2</v>
          </cell>
          <cell r="Y109">
            <v>0.16460676247600217</v>
          </cell>
          <cell r="Z109">
            <v>0.12499753047818239</v>
          </cell>
          <cell r="AB109">
            <v>6.4857162129977858E-2</v>
          </cell>
          <cell r="AC109">
            <v>0.12988189897488475</v>
          </cell>
          <cell r="AD109">
            <v>0.11129442824063482</v>
          </cell>
        </row>
        <row r="111">
          <cell r="A111" t="str">
            <v>Increase in YoY Sales to increase in YoY Capital Employed</v>
          </cell>
        </row>
        <row r="112">
          <cell r="A112" t="str">
            <v>Value Retailing</v>
          </cell>
          <cell r="H112">
            <v>0.65759831929194512</v>
          </cell>
          <cell r="I112">
            <v>0.3772566222372194</v>
          </cell>
          <cell r="J112">
            <v>1.0658373133004804</v>
          </cell>
          <cell r="L112">
            <v>1.1177224499901692</v>
          </cell>
          <cell r="M112">
            <v>0.66343184400942523</v>
          </cell>
          <cell r="N112">
            <v>0.62034176252495477</v>
          </cell>
          <cell r="O112">
            <v>0.86344852171334174</v>
          </cell>
          <cell r="Q112">
            <v>0.69387838272720503</v>
          </cell>
          <cell r="R112">
            <v>0.95790624591899398</v>
          </cell>
          <cell r="S112">
            <v>1.1022892672727482</v>
          </cell>
          <cell r="T112">
            <v>0.74467368678829438</v>
          </cell>
          <cell r="V112">
            <v>0.91644704811498479</v>
          </cell>
          <cell r="W112">
            <v>1.0324056312986327</v>
          </cell>
          <cell r="X112">
            <v>0.54255542665046719</v>
          </cell>
          <cell r="Y112">
            <v>0.64630878224046429</v>
          </cell>
          <cell r="Z112">
            <v>2.3154519739528734</v>
          </cell>
          <cell r="AB112">
            <v>0.45917177752562616</v>
          </cell>
          <cell r="AC112">
            <v>0.5726112414598139</v>
          </cell>
          <cell r="AD112">
            <v>0.35651146475813339</v>
          </cell>
        </row>
        <row r="113">
          <cell r="A113" t="str">
            <v>Lifestyle Retailing</v>
          </cell>
          <cell r="H113">
            <v>0.11538680253849828</v>
          </cell>
          <cell r="I113">
            <v>7.0748318515577266E-2</v>
          </cell>
          <cell r="J113">
            <v>1.5955678155795159E-2</v>
          </cell>
          <cell r="L113">
            <v>-9.7178657695845716E-2</v>
          </cell>
          <cell r="M113">
            <v>-5.9474474879242421E-2</v>
          </cell>
          <cell r="N113">
            <v>-0.18232112921650276</v>
          </cell>
          <cell r="O113">
            <v>0.22407348044588754</v>
          </cell>
          <cell r="Q113">
            <v>0.3509631586751682</v>
          </cell>
          <cell r="R113">
            <v>0.66439176206675687</v>
          </cell>
          <cell r="S113">
            <v>0.5183319516456133</v>
          </cell>
          <cell r="T113">
            <v>1.5098647453704357</v>
          </cell>
          <cell r="V113">
            <v>1.3796070613429516</v>
          </cell>
          <cell r="W113">
            <v>0.92255833979713264</v>
          </cell>
          <cell r="X113">
            <v>0.51239820511935075</v>
          </cell>
          <cell r="Y113">
            <v>0.26923596914438364</v>
          </cell>
          <cell r="Z113">
            <v>1.0215018739720119</v>
          </cell>
          <cell r="AB113">
            <v>0.28138617086204193</v>
          </cell>
          <cell r="AC113">
            <v>0.22081033360927912</v>
          </cell>
          <cell r="AD113">
            <v>0.64419568607741862</v>
          </cell>
        </row>
        <row r="115">
          <cell r="A115" t="str">
            <v>Other un allocable cost % of sales</v>
          </cell>
          <cell r="B115">
            <v>2.3568176145742227E-2</v>
          </cell>
          <cell r="C115">
            <v>2.6129460514140883E-2</v>
          </cell>
          <cell r="D115">
            <v>2.8119340386998377E-2</v>
          </cell>
          <cell r="E115">
            <v>1.4875848636481606E-2</v>
          </cell>
          <cell r="F115">
            <v>2.2938265091731025E-2</v>
          </cell>
          <cell r="G115">
            <v>2.5422356620968364E-2</v>
          </cell>
          <cell r="H115">
            <v>3.1924572143527417E-2</v>
          </cell>
          <cell r="I115">
            <v>4.319600039308176E-2</v>
          </cell>
          <cell r="J115">
            <v>2.3724416258287691E-2</v>
          </cell>
          <cell r="K115">
            <v>3.0405070479147599E-2</v>
          </cell>
          <cell r="L115">
            <v>2.3257981451992808E-2</v>
          </cell>
          <cell r="M115">
            <v>2.227696094281241E-2</v>
          </cell>
          <cell r="N115">
            <v>2.3307428953988848E-2</v>
          </cell>
          <cell r="O115">
            <v>2.1100006283392241E-2</v>
          </cell>
          <cell r="P115">
            <v>2.2342300411446366E-2</v>
          </cell>
          <cell r="Q115">
            <v>2.6032160211371773E-2</v>
          </cell>
          <cell r="R115">
            <v>2.4357817229263133E-2</v>
          </cell>
          <cell r="S115">
            <v>2.3036642740553455E-2</v>
          </cell>
          <cell r="T115">
            <v>3.0610323647366072E-2</v>
          </cell>
          <cell r="U115">
            <v>2.68936037799507E-2</v>
          </cell>
          <cell r="V115">
            <v>2.616143533894744E-2</v>
          </cell>
          <cell r="W115">
            <v>2.1390402655585342E-2</v>
          </cell>
          <cell r="X115">
            <v>2.5778888215726142E-2</v>
          </cell>
          <cell r="Y115">
            <v>3.7026463419850122E-2</v>
          </cell>
          <cell r="Z115">
            <v>2.8202822563050439E-2</v>
          </cell>
          <cell r="AB115">
            <v>-2.3842414693969284E-2</v>
          </cell>
          <cell r="AC115">
            <v>2.8064022970531805E-2</v>
          </cell>
          <cell r="AD115">
            <v>3.0953521868406997E-2</v>
          </cell>
        </row>
        <row r="117">
          <cell r="A117" t="str">
            <v>Consolidated</v>
          </cell>
        </row>
        <row r="118">
          <cell r="Z118" t="str">
            <v>Year Ended 06</v>
          </cell>
          <cell r="AA118" t="str">
            <v>YoY % change</v>
          </cell>
          <cell r="AB118" t="str">
            <v>Difference</v>
          </cell>
          <cell r="AE118">
            <v>2007</v>
          </cell>
          <cell r="AF118">
            <v>2006</v>
          </cell>
          <cell r="AI118" t="str">
            <v>Difference</v>
          </cell>
          <cell r="AK118" t="str">
            <v>F2008</v>
          </cell>
          <cell r="AM118" t="str">
            <v>F2007</v>
          </cell>
          <cell r="AN118" t="str">
            <v>YoY</v>
          </cell>
          <cell r="AP118" t="str">
            <v>Difference</v>
          </cell>
        </row>
        <row r="119">
          <cell r="A119" t="str">
            <v>Net Sales</v>
          </cell>
          <cell r="Z119">
            <v>19336.705999999998</v>
          </cell>
          <cell r="AA119">
            <v>0.79376839054180182</v>
          </cell>
          <cell r="AB119">
            <v>659.00099999999657</v>
          </cell>
          <cell r="AE119">
            <v>34685.572</v>
          </cell>
          <cell r="AF119">
            <v>19336.705999999998</v>
          </cell>
          <cell r="AI119">
            <v>2318.2279999999992</v>
          </cell>
          <cell r="AK119">
            <v>58405.4</v>
          </cell>
          <cell r="AM119">
            <v>34685.572</v>
          </cell>
          <cell r="AN119">
            <v>0.68385287115922444</v>
          </cell>
          <cell r="AP119">
            <v>7916.2999999999956</v>
          </cell>
        </row>
        <row r="120">
          <cell r="A120" t="str">
            <v>Other Income</v>
          </cell>
          <cell r="Z120">
            <v>36.655999999999999</v>
          </cell>
          <cell r="AA120">
            <v>1.1603011785246617</v>
          </cell>
          <cell r="AB120">
            <v>-5.3620000000000019</v>
          </cell>
          <cell r="AE120">
            <v>79.188000000000002</v>
          </cell>
          <cell r="AF120">
            <v>36.655999999999999</v>
          </cell>
          <cell r="AI120">
            <v>47.682000000000002</v>
          </cell>
          <cell r="AK120">
            <v>259.2</v>
          </cell>
          <cell r="AM120">
            <v>79.188000000000002</v>
          </cell>
          <cell r="AN120">
            <v>2.2732232156387329</v>
          </cell>
          <cell r="AP120">
            <v>221.6</v>
          </cell>
        </row>
        <row r="121">
          <cell r="AM121">
            <v>0</v>
          </cell>
        </row>
        <row r="122">
          <cell r="A122" t="str">
            <v>Total Expenditure</v>
          </cell>
          <cell r="Z122">
            <v>17978.906999999999</v>
          </cell>
          <cell r="AA122">
            <v>0.85651080699673177</v>
          </cell>
          <cell r="AE122">
            <v>33378.036999999997</v>
          </cell>
          <cell r="AF122">
            <v>17978.907999999999</v>
          </cell>
          <cell r="AK122">
            <v>55400.100000000006</v>
          </cell>
          <cell r="AM122">
            <v>33378.036999999997</v>
          </cell>
          <cell r="AN122">
            <v>0.65977705639190254</v>
          </cell>
        </row>
        <row r="123">
          <cell r="A123" t="str">
            <v xml:space="preserve">              (a) Increase/ Decrease in Stock Trade</v>
          </cell>
          <cell r="Z123">
            <v>-2879.9850000000001</v>
          </cell>
          <cell r="AA123">
            <v>0.6214528895115774</v>
          </cell>
          <cell r="AE123">
            <v>-4669.76</v>
          </cell>
          <cell r="AF123">
            <v>-2879.9850000000001</v>
          </cell>
          <cell r="AJ123">
            <v>23310.633999999998</v>
          </cell>
          <cell r="AK123">
            <v>-7311</v>
          </cell>
          <cell r="AM123">
            <v>-4669.76</v>
          </cell>
          <cell r="AN123">
            <v>0.56560508462961678</v>
          </cell>
        </row>
        <row r="124">
          <cell r="A124" t="str">
            <v xml:space="preserve">              (b) Consumption of Raw Material</v>
          </cell>
          <cell r="Z124">
            <v>15651.791999999999</v>
          </cell>
          <cell r="AA124">
            <v>0.78767990272295996</v>
          </cell>
          <cell r="AE124">
            <v>27980.394</v>
          </cell>
          <cell r="AF124">
            <v>15651.791999999999</v>
          </cell>
          <cell r="AK124">
            <v>46404</v>
          </cell>
          <cell r="AM124">
            <v>27980.394</v>
          </cell>
          <cell r="AN124">
            <v>0.65844698255499901</v>
          </cell>
        </row>
        <row r="125">
          <cell r="A125" t="str">
            <v xml:space="preserve">              (c) Staff Cost</v>
          </cell>
          <cell r="Z125">
            <v>1225.6949999999999</v>
          </cell>
          <cell r="AA125">
            <v>1.2068540705477302</v>
          </cell>
          <cell r="AB125">
            <v>104.95799999999986</v>
          </cell>
          <cell r="AE125">
            <v>2704.93</v>
          </cell>
          <cell r="AF125">
            <v>1225.6949999999999</v>
          </cell>
          <cell r="AI125">
            <v>644.05699999999979</v>
          </cell>
          <cell r="AK125">
            <v>4455.8999999999996</v>
          </cell>
          <cell r="AM125">
            <v>2704.93</v>
          </cell>
          <cell r="AN125">
            <v>0.64732543910563312</v>
          </cell>
          <cell r="AP125">
            <v>1715.1999999999994</v>
          </cell>
        </row>
        <row r="126">
          <cell r="A126" t="str">
            <v xml:space="preserve">              (d) Other Expenditure</v>
          </cell>
          <cell r="Z126">
            <v>3981.4050000000002</v>
          </cell>
          <cell r="AA126">
            <v>0.841715841782676</v>
          </cell>
          <cell r="AE126">
            <v>7330.018</v>
          </cell>
          <cell r="AF126">
            <v>3979.9940000000001</v>
          </cell>
          <cell r="AK126">
            <v>11851.2</v>
          </cell>
          <cell r="AM126">
            <v>7330.018</v>
          </cell>
          <cell r="AN126">
            <v>0.6168036695134993</v>
          </cell>
        </row>
        <row r="127">
          <cell r="A127" t="str">
            <v xml:space="preserve">              (e) Goodwill written off</v>
          </cell>
          <cell r="AE127">
            <v>32.454999999999998</v>
          </cell>
          <cell r="AF127">
            <v>1.4119999999999999</v>
          </cell>
          <cell r="AK127">
            <v>0</v>
          </cell>
          <cell r="AM127">
            <v>32.454999999999998</v>
          </cell>
          <cell r="AN127">
            <v>-1</v>
          </cell>
        </row>
        <row r="128">
          <cell r="A128" t="str">
            <v>Gross profit</v>
          </cell>
          <cell r="Z128">
            <v>6564.8989999999994</v>
          </cell>
          <cell r="AA128">
            <v>0.73269048008202464</v>
          </cell>
          <cell r="AB128">
            <v>321.47399999999834</v>
          </cell>
          <cell r="AE128">
            <v>11374.938000000002</v>
          </cell>
          <cell r="AF128">
            <v>6564.8989999999994</v>
          </cell>
          <cell r="AI128">
            <v>1102.3680000000004</v>
          </cell>
          <cell r="AK128">
            <v>19312.400000000001</v>
          </cell>
          <cell r="AM128">
            <v>11374.938000000002</v>
          </cell>
          <cell r="AN128">
            <v>0.69780266055076501</v>
          </cell>
          <cell r="AP128">
            <v>3945.2000000000025</v>
          </cell>
        </row>
        <row r="129">
          <cell r="A129" t="str">
            <v>Gross profit margin</v>
          </cell>
          <cell r="Z129">
            <v>0.33950451540195109</v>
          </cell>
          <cell r="AE129">
            <v>0.3279443683385127</v>
          </cell>
          <cell r="AF129">
            <v>0.33950451540195109</v>
          </cell>
          <cell r="AI129">
            <v>0.47552182097705697</v>
          </cell>
          <cell r="AK129">
            <v>0.33066120598437815</v>
          </cell>
          <cell r="AM129">
            <v>0.3279443683385127</v>
          </cell>
          <cell r="AP129">
            <v>0.4983641347599263</v>
          </cell>
        </row>
        <row r="130">
          <cell r="AM130">
            <v>0</v>
          </cell>
        </row>
        <row r="131">
          <cell r="A131" t="str">
            <v>Operating profit</v>
          </cell>
          <cell r="Z131">
            <v>1357.7989999999991</v>
          </cell>
          <cell r="AA131">
            <v>-3.7018024772460967E-2</v>
          </cell>
          <cell r="AB131">
            <v>-62.56000000000131</v>
          </cell>
          <cell r="AE131">
            <v>1307.5350000000017</v>
          </cell>
          <cell r="AF131">
            <v>1357.7979999999995</v>
          </cell>
          <cell r="AI131">
            <v>-848.41500000000269</v>
          </cell>
          <cell r="AK131">
            <v>3005.3000000000011</v>
          </cell>
          <cell r="AM131">
            <v>1307.5350000000017</v>
          </cell>
          <cell r="AN131">
            <v>1.2984470778984862</v>
          </cell>
          <cell r="AP131">
            <v>-1599.8999999999996</v>
          </cell>
        </row>
        <row r="132">
          <cell r="A132" t="str">
            <v>Operating profit Margin</v>
          </cell>
          <cell r="Z132">
            <v>7.0218733221676904E-2</v>
          </cell>
          <cell r="AE132">
            <v>3.7696797965448045E-2</v>
          </cell>
          <cell r="AF132">
            <v>7.0218681506560618E-2</v>
          </cell>
          <cell r="AK132">
            <v>5.1455858533628759E-2</v>
          </cell>
          <cell r="AM132">
            <v>3.7696797965448045E-2</v>
          </cell>
        </row>
        <row r="134">
          <cell r="A134" t="str">
            <v xml:space="preserve">Interest and Financial Charges </v>
          </cell>
          <cell r="Z134">
            <v>354.20400000000001</v>
          </cell>
          <cell r="AA134">
            <v>1.8253887590202256</v>
          </cell>
          <cell r="AE134">
            <v>1000.764</v>
          </cell>
          <cell r="AF134">
            <v>354.20400000000001</v>
          </cell>
          <cell r="AK134">
            <v>2235.8000000000002</v>
          </cell>
          <cell r="AM134">
            <v>1000.764</v>
          </cell>
          <cell r="AN134">
            <v>1.2340931528312371</v>
          </cell>
        </row>
        <row r="135">
          <cell r="A135" t="str">
            <v>Depreciation</v>
          </cell>
          <cell r="Z135">
            <v>226.96700000000001</v>
          </cell>
          <cell r="AA135">
            <v>1.1254323315724313</v>
          </cell>
          <cell r="AE135">
            <v>482.40300000000002</v>
          </cell>
          <cell r="AF135">
            <v>226.96700000000001</v>
          </cell>
          <cell r="AK135">
            <v>1182.0999999999999</v>
          </cell>
          <cell r="AM135">
            <v>482.40300000000002</v>
          </cell>
          <cell r="AN135">
            <v>1.4504408140082043</v>
          </cell>
        </row>
        <row r="136">
          <cell r="AM136">
            <v>0</v>
          </cell>
        </row>
        <row r="137">
          <cell r="A137" t="str">
            <v>Profit before tax</v>
          </cell>
          <cell r="Z137">
            <v>813.28399999999908</v>
          </cell>
          <cell r="AB137">
            <v>-105.68400000000122</v>
          </cell>
          <cell r="AE137">
            <v>-96.443999999998354</v>
          </cell>
          <cell r="AF137">
            <v>813.28299999999956</v>
          </cell>
          <cell r="AI137">
            <v>-1017.7330000000024</v>
          </cell>
          <cell r="AK137">
            <v>-153.39999999999901</v>
          </cell>
          <cell r="AM137">
            <v>-96.443999999998354</v>
          </cell>
          <cell r="AN137">
            <v>0.59056032516280577</v>
          </cell>
          <cell r="AP137">
            <v>-2109.6</v>
          </cell>
        </row>
        <row r="138">
          <cell r="A138" t="str">
            <v>Provision for Taxation</v>
          </cell>
          <cell r="AA138">
            <v>4.8926927179832713E-2</v>
          </cell>
          <cell r="AE138">
            <v>298.91899999999998</v>
          </cell>
          <cell r="AF138">
            <v>284.976</v>
          </cell>
          <cell r="AK138">
            <v>473.2</v>
          </cell>
          <cell r="AM138">
            <v>298.91899999999998</v>
          </cell>
          <cell r="AN138">
            <v>0.58303754528818841</v>
          </cell>
        </row>
        <row r="139">
          <cell r="A139" t="str">
            <v xml:space="preserve">              (a) Fringe Benefit Tax</v>
          </cell>
          <cell r="Z139">
            <v>19.780999999999999</v>
          </cell>
          <cell r="AA139">
            <v>0.72888124968404022</v>
          </cell>
          <cell r="AE139">
            <v>34.198999999999998</v>
          </cell>
          <cell r="AF139">
            <v>19.780999999999999</v>
          </cell>
          <cell r="AK139">
            <v>59.4</v>
          </cell>
          <cell r="AM139">
            <v>34.198999999999998</v>
          </cell>
          <cell r="AN139">
            <v>0.7368928916050177</v>
          </cell>
        </row>
        <row r="140">
          <cell r="A140" t="str">
            <v xml:space="preserve">              (b) Current Tax </v>
          </cell>
          <cell r="Z140">
            <v>116.636</v>
          </cell>
          <cell r="AA140">
            <v>-0.76869920093281652</v>
          </cell>
          <cell r="AE140">
            <v>26.978000000000009</v>
          </cell>
          <cell r="AF140">
            <v>116.636</v>
          </cell>
          <cell r="AK140">
            <v>314.3</v>
          </cell>
          <cell r="AM140">
            <v>26.978000000000009</v>
          </cell>
          <cell r="AN140">
            <v>10.650233523611828</v>
          </cell>
        </row>
        <row r="141">
          <cell r="A141" t="str">
            <v xml:space="preserve">              (c) Deferred Tax</v>
          </cell>
          <cell r="Z141">
            <v>148.559</v>
          </cell>
          <cell r="AA141">
            <v>0.60032041141903214</v>
          </cell>
          <cell r="AE141">
            <v>237.74199999999999</v>
          </cell>
          <cell r="AF141">
            <v>148.559</v>
          </cell>
          <cell r="AK141">
            <v>99.5</v>
          </cell>
          <cell r="AM141">
            <v>237.74199999999999</v>
          </cell>
          <cell r="AN141">
            <v>-0.58147908236659906</v>
          </cell>
        </row>
        <row r="142">
          <cell r="A142" t="str">
            <v>Earlier years income tax</v>
          </cell>
          <cell r="Z142">
            <v>0.72499999999999998</v>
          </cell>
          <cell r="AA142">
            <v>-0.20413793103448274</v>
          </cell>
          <cell r="AE142">
            <v>0.57699999999999996</v>
          </cell>
          <cell r="AF142">
            <v>0.72499999999999998</v>
          </cell>
          <cell r="AK142">
            <v>-0.3</v>
          </cell>
          <cell r="AM142">
            <v>0.57699999999999996</v>
          </cell>
          <cell r="AN142">
            <v>-1.5199306759098787</v>
          </cell>
        </row>
        <row r="143">
          <cell r="A143" t="str">
            <v>Prior Period items</v>
          </cell>
          <cell r="AE143">
            <v>1.804</v>
          </cell>
          <cell r="AF143">
            <v>0</v>
          </cell>
          <cell r="AK143">
            <v>-10.4</v>
          </cell>
          <cell r="AM143">
            <v>1.804</v>
          </cell>
          <cell r="AN143">
            <v>-6.7649667405764964</v>
          </cell>
        </row>
        <row r="144">
          <cell r="A144" t="str">
            <v>Less Minority Interest</v>
          </cell>
          <cell r="Z144">
            <v>-9.5210000000000008</v>
          </cell>
          <cell r="AE144">
            <v>-156.48400000000001</v>
          </cell>
          <cell r="AF144">
            <v>-9.5210000000000008</v>
          </cell>
          <cell r="AK144">
            <v>-512.20000000000005</v>
          </cell>
          <cell r="AM144">
            <v>-156.48400000000001</v>
          </cell>
          <cell r="AN144">
            <v>2.2731780884946704</v>
          </cell>
        </row>
        <row r="145">
          <cell r="A145" t="str">
            <v>Add: Share of Loss in Associate company</v>
          </cell>
          <cell r="AK145">
            <v>-9</v>
          </cell>
        </row>
        <row r="146">
          <cell r="A146" t="str">
            <v>Adjusted Net Profit</v>
          </cell>
          <cell r="Z146">
            <v>527.58299999999917</v>
          </cell>
          <cell r="AE146">
            <v>-241.25999999999831</v>
          </cell>
          <cell r="AF146">
            <v>537.1029999999995</v>
          </cell>
          <cell r="AI146">
            <v>-848.94400000000235</v>
          </cell>
          <cell r="AK146">
            <v>-112.69999999999902</v>
          </cell>
          <cell r="AM146">
            <v>-241.25999999999831</v>
          </cell>
          <cell r="AN146">
            <v>-0.5328691038713429</v>
          </cell>
          <cell r="AO146">
            <v>-128.55999999999929</v>
          </cell>
          <cell r="AP146">
            <v>-1372.3999999999996</v>
          </cell>
        </row>
        <row r="147">
          <cell r="A147" t="str">
            <v>Net profit %</v>
          </cell>
          <cell r="Z147">
            <v>2.7284016212482064E-2</v>
          </cell>
          <cell r="AM147">
            <v>0</v>
          </cell>
        </row>
        <row r="148">
          <cell r="A148" t="str">
            <v>Extraordinary item</v>
          </cell>
          <cell r="AE148">
            <v>596.70220200000006</v>
          </cell>
          <cell r="AF148">
            <v>0</v>
          </cell>
          <cell r="AK148">
            <v>331.99999999999994</v>
          </cell>
          <cell r="AM148">
            <v>596.70220200000006</v>
          </cell>
          <cell r="AN148">
            <v>-0.44360855567950475</v>
          </cell>
        </row>
        <row r="149">
          <cell r="A149" t="str">
            <v>Reported Net Profit</v>
          </cell>
          <cell r="AA149">
            <v>-0.33822339104417198</v>
          </cell>
          <cell r="AE149">
            <v>355.44220200000177</v>
          </cell>
          <cell r="AF149">
            <v>537.1029999999995</v>
          </cell>
          <cell r="AK149">
            <v>219.30000000000092</v>
          </cell>
          <cell r="AM149">
            <v>355.44220200000177</v>
          </cell>
          <cell r="AN149">
            <v>-0.38302205318883364</v>
          </cell>
        </row>
        <row r="150">
          <cell r="A150" t="str">
            <v>Basic EPS</v>
          </cell>
          <cell r="Z150">
            <v>21.2</v>
          </cell>
          <cell r="AA150">
            <v>-0.39150943396226412</v>
          </cell>
          <cell r="AE150">
            <v>2.58</v>
          </cell>
          <cell r="AF150">
            <v>4.24</v>
          </cell>
          <cell r="AK150">
            <v>1.45</v>
          </cell>
          <cell r="AM150">
            <v>2.58</v>
          </cell>
          <cell r="AN150">
            <v>-0.43798449612403101</v>
          </cell>
        </row>
        <row r="151">
          <cell r="A151" t="str">
            <v>Diluted EPS</v>
          </cell>
          <cell r="Z151">
            <v>21.2</v>
          </cell>
          <cell r="AA151">
            <v>-0.39150943396226412</v>
          </cell>
          <cell r="AE151">
            <v>2.58</v>
          </cell>
          <cell r="AF151">
            <v>4.24</v>
          </cell>
          <cell r="AK151">
            <v>1.45</v>
          </cell>
          <cell r="AM151">
            <v>2.58</v>
          </cell>
          <cell r="AN151">
            <v>-0.43798449612403101</v>
          </cell>
        </row>
        <row r="155">
          <cell r="A155" t="str">
            <v>Difference between Consolidated and Standalone</v>
          </cell>
          <cell r="Z155" t="str">
            <v>Consolidated</v>
          </cell>
          <cell r="AA155" t="str">
            <v>Difference</v>
          </cell>
          <cell r="AB155" t="str">
            <v>Difference</v>
          </cell>
          <cell r="AF155" t="str">
            <v>Consolidated</v>
          </cell>
          <cell r="AM155" t="str">
            <v>Consolidated</v>
          </cell>
          <cell r="AN155" t="str">
            <v>Difference</v>
          </cell>
        </row>
        <row r="156">
          <cell r="A156" t="str">
            <v>Net sales</v>
          </cell>
          <cell r="Z156">
            <v>19336.705999999998</v>
          </cell>
          <cell r="AA156">
            <v>2318.2279999999992</v>
          </cell>
          <cell r="AB156">
            <v>659.00099999999657</v>
          </cell>
          <cell r="AF156">
            <v>34685.572</v>
          </cell>
          <cell r="AM156">
            <v>58405.4</v>
          </cell>
          <cell r="AN156">
            <v>7916.2999999999956</v>
          </cell>
        </row>
        <row r="157">
          <cell r="A157" t="str">
            <v xml:space="preserve">Gross Profit </v>
          </cell>
          <cell r="Z157">
            <v>6564.8989999999994</v>
          </cell>
          <cell r="AA157">
            <v>1102.3680000000004</v>
          </cell>
          <cell r="AB157">
            <v>321.47399999999834</v>
          </cell>
          <cell r="AF157">
            <v>11374.938000000002</v>
          </cell>
          <cell r="AM157">
            <v>19312.400000000001</v>
          </cell>
          <cell r="AN157">
            <v>3945.2000000000025</v>
          </cell>
        </row>
        <row r="158">
          <cell r="A158" t="str">
            <v>Operating Profit</v>
          </cell>
          <cell r="Z158">
            <v>1357.7989999999991</v>
          </cell>
          <cell r="AA158">
            <v>-848.41500000000269</v>
          </cell>
          <cell r="AB158">
            <v>-62.56000000000131</v>
          </cell>
          <cell r="AF158">
            <v>1307.5350000000017</v>
          </cell>
          <cell r="AM158">
            <v>3005.3000000000011</v>
          </cell>
          <cell r="AN158">
            <v>-1599.8999999999996</v>
          </cell>
        </row>
        <row r="159">
          <cell r="A159" t="str">
            <v>Profit before Tax</v>
          </cell>
          <cell r="Z159">
            <v>813.28399999999908</v>
          </cell>
          <cell r="AA159">
            <v>-1017.7330000000024</v>
          </cell>
          <cell r="AB159">
            <v>-105.68400000000122</v>
          </cell>
          <cell r="AF159">
            <v>-96.443999999998354</v>
          </cell>
          <cell r="AM159">
            <v>-153.39999999999901</v>
          </cell>
          <cell r="AN159">
            <v>-2109.6</v>
          </cell>
        </row>
        <row r="160">
          <cell r="A160" t="str">
            <v>Net profit after minority Interest</v>
          </cell>
          <cell r="Z160">
            <v>527.58299999999917</v>
          </cell>
          <cell r="AA160">
            <v>-848.94400000000235</v>
          </cell>
          <cell r="AB160" t="e">
            <v>#REF!</v>
          </cell>
          <cell r="AF160">
            <v>-241.25999999999831</v>
          </cell>
          <cell r="AM160">
            <v>-112.69999999999902</v>
          </cell>
          <cell r="AN160">
            <v>-1372.3999999999996</v>
          </cell>
        </row>
        <row r="171">
          <cell r="X171" t="str">
            <v>Add</v>
          </cell>
          <cell r="Z171" t="str">
            <v>mn sq ft</v>
          </cell>
        </row>
        <row r="172">
          <cell r="X172" t="str">
            <v>57000sq ft</v>
          </cell>
          <cell r="Z172">
            <v>0.28599999999999998</v>
          </cell>
        </row>
        <row r="174">
          <cell r="A174" t="str">
            <v>Q1 F2007</v>
          </cell>
          <cell r="W174" t="str">
            <v>Sq ft</v>
          </cell>
          <cell r="X174" t="str">
            <v>Q1F2006</v>
          </cell>
          <cell r="Y174" t="str">
            <v>Q4F2006</v>
          </cell>
          <cell r="Z174" t="str">
            <v>Q1F2007</v>
          </cell>
        </row>
        <row r="175">
          <cell r="W175" t="str">
            <v>Including Home</v>
          </cell>
        </row>
        <row r="176">
          <cell r="A176" t="str">
            <v>Average aq ft suggest 50% growth; growth has to be around 80%</v>
          </cell>
          <cell r="W176" t="str">
            <v>Excluding Home</v>
          </cell>
          <cell r="X176">
            <v>2.06</v>
          </cell>
          <cell r="Y176">
            <v>2.75</v>
          </cell>
          <cell r="Z176">
            <v>3.04</v>
          </cell>
        </row>
        <row r="177">
          <cell r="A177" t="str">
            <v>Increase in stock under control?</v>
          </cell>
          <cell r="Z177">
            <v>0.10545454545454547</v>
          </cell>
        </row>
        <row r="178">
          <cell r="A178" t="str">
            <v>Why increase in capital employed</v>
          </cell>
        </row>
        <row r="179">
          <cell r="A179" t="str">
            <v>Why gross margin is again showing an improvement</v>
          </cell>
          <cell r="W179" t="str">
            <v>Capital</v>
          </cell>
        </row>
        <row r="180">
          <cell r="A180" t="str">
            <v>Why interest cost has gone up so much despite raising equity</v>
          </cell>
          <cell r="W180" t="str">
            <v>Total Debt</v>
          </cell>
          <cell r="X180" t="str">
            <v>Rs800cr</v>
          </cell>
        </row>
        <row r="181">
          <cell r="A181" t="str">
            <v>Tax on Other income</v>
          </cell>
        </row>
        <row r="182">
          <cell r="A182" t="str">
            <v>Segment capital employed - huge jump</v>
          </cell>
          <cell r="X182">
            <v>365</v>
          </cell>
          <cell r="Y182">
            <v>467.2</v>
          </cell>
          <cell r="Z182">
            <v>604</v>
          </cell>
        </row>
        <row r="183">
          <cell r="X183">
            <v>177.18446601941747</v>
          </cell>
          <cell r="Z183">
            <v>136.80000000000001</v>
          </cell>
        </row>
        <row r="184">
          <cell r="A184" t="str">
            <v>Home</v>
          </cell>
          <cell r="Z184">
            <v>622.75</v>
          </cell>
        </row>
        <row r="185">
          <cell r="A185" t="str">
            <v>Pan</v>
          </cell>
        </row>
        <row r="186">
          <cell r="A186" t="str">
            <v>Inventory accounting</v>
          </cell>
          <cell r="Z186">
            <v>711.75</v>
          </cell>
        </row>
        <row r="187">
          <cell r="A187" t="str">
            <v>Exceptional income</v>
          </cell>
          <cell r="W187" t="str">
            <v>Capital Employed</v>
          </cell>
        </row>
        <row r="188">
          <cell r="W188" t="str">
            <v>Value</v>
          </cell>
          <cell r="Y188" t="str">
            <v>40cr in fixed assets, 100cr wc and 55 cr deposits - , creditors have reduced - need to cater to festive suuplies, keeping vendor base happy</v>
          </cell>
        </row>
        <row r="189">
          <cell r="W189" t="str">
            <v>Lifestyle</v>
          </cell>
        </row>
        <row r="190">
          <cell r="A190" t="str">
            <v>Based on q ft - no dip per sq ft, revenue growth due store growth store slowdown</v>
          </cell>
        </row>
        <row r="191">
          <cell r="A191" t="str">
            <v>Stores not opening on time</v>
          </cell>
          <cell r="W191" t="str">
            <v>Total Debt</v>
          </cell>
          <cell r="Y191">
            <v>601</v>
          </cell>
          <cell r="Z191">
            <v>756</v>
          </cell>
          <cell r="AB191" t="str">
            <v>cr</v>
          </cell>
        </row>
        <row r="192">
          <cell r="V192" t="str">
            <v>sq ft additions</v>
          </cell>
        </row>
        <row r="193">
          <cell r="A193" t="str">
            <v>Q2</v>
          </cell>
          <cell r="W193" t="str">
            <v>3.8mn</v>
          </cell>
        </row>
        <row r="194">
          <cell r="A194" t="str">
            <v>Q3</v>
          </cell>
          <cell r="W194" t="str">
            <v xml:space="preserve">Employe - Annual increment (15-18%); </v>
          </cell>
        </row>
        <row r="195">
          <cell r="A195" t="str">
            <v>Q4</v>
          </cell>
          <cell r="W195" t="str">
            <v xml:space="preserve">New Concept - Wellness, employee cost; Mbazaar, New employees at this year cost, Depot, </v>
          </cell>
        </row>
        <row r="197">
          <cell r="A197" t="str">
            <v>Store</v>
          </cell>
        </row>
        <row r="198">
          <cell r="A198" t="str">
            <v>Next quarter consolidated</v>
          </cell>
          <cell r="V198" t="str">
            <v>5.5-6mn</v>
          </cell>
          <cell r="W198" t="str">
            <v>Which includes home</v>
          </cell>
        </row>
        <row r="199">
          <cell r="A199" t="str">
            <v>Clearly - come Q2 - company has comment,</v>
          </cell>
        </row>
        <row r="200">
          <cell r="A200" t="str">
            <v>Rs140cr deposits for mall , Rs50 cr investment in Future Capital</v>
          </cell>
        </row>
        <row r="202">
          <cell r="A202" t="str">
            <v>Mukund Property - Rajesh Shah - sold to Horizon Fund, at market price</v>
          </cell>
        </row>
        <row r="204">
          <cell r="A204" t="str">
            <v>ICICI and Kotak</v>
          </cell>
        </row>
        <row r="205">
          <cell r="A205" t="str">
            <v>Home Solution - rs170cr - Rs120 cr into home solutoions - range of Rs750-1400cr, 50cr into Pantaloon Retail - Rs1000cr</v>
          </cell>
        </row>
        <row r="206">
          <cell r="A206" t="str">
            <v>All money in 10 days, 16% at base valuations; 4 years</v>
          </cell>
        </row>
        <row r="208">
          <cell r="A208" t="str">
            <v>Pan Foods - Chamosa, Food Courts (PRIL) - 15% to 33% ; valuation by independent</v>
          </cell>
        </row>
        <row r="210">
          <cell r="A210" t="str">
            <v>future media and Future Capital</v>
          </cell>
        </row>
        <row r="212">
          <cell r="A212" t="str">
            <v>Rs2.5cr, loss 2.5cr  in Home and Rs 5 cr in Future</v>
          </cell>
        </row>
        <row r="213">
          <cell r="X213">
            <v>6</v>
          </cell>
          <cell r="Y213">
            <v>100</v>
          </cell>
        </row>
        <row r="214">
          <cell r="X214">
            <v>50</v>
          </cell>
          <cell r="Y214">
            <v>833.33333333333337</v>
          </cell>
        </row>
        <row r="215">
          <cell r="A215" t="str">
            <v>Questions</v>
          </cell>
        </row>
        <row r="216">
          <cell r="A216" t="str">
            <v>PRIL Standalone</v>
          </cell>
        </row>
        <row r="217">
          <cell r="A217" t="str">
            <v>Why is inventory per sq ft and capex per sq ft rising</v>
          </cell>
          <cell r="X217">
            <v>2.6880000000000002</v>
          </cell>
        </row>
        <row r="218">
          <cell r="A218" t="str">
            <v>Why is Ahmedabad and Pune SSG suffering - Bangalore?</v>
          </cell>
          <cell r="X218">
            <v>4972.8</v>
          </cell>
          <cell r="Y218">
            <v>850</v>
          </cell>
        </row>
        <row r="219">
          <cell r="A219" t="str">
            <v>What is the outlook for H2 Margins - write off</v>
          </cell>
          <cell r="Y219">
            <v>0.17092985842985842</v>
          </cell>
        </row>
        <row r="220">
          <cell r="A220" t="str">
            <v>What is the status of store roll outs - why has there so many delays off late, target for F2008 and F2009; standalone and consolidated</v>
          </cell>
        </row>
        <row r="221">
          <cell r="A221" t="str">
            <v>New formats - which one's are doing well - which one's have been shelved? New formats being experimented</v>
          </cell>
        </row>
        <row r="222">
          <cell r="A222" t="str">
            <v>Space - service tax on rentals - who is bearing the cash burden currently?</v>
          </cell>
        </row>
        <row r="223">
          <cell r="A223" t="str">
            <v>How many builders reneging on the contract?</v>
          </cell>
        </row>
        <row r="224">
          <cell r="A224" t="str">
            <v>Real estate rentals - what is happening here</v>
          </cell>
        </row>
        <row r="225">
          <cell r="A225" t="str">
            <v>M&amp;A opportunity in the industry</v>
          </cell>
        </row>
        <row r="226">
          <cell r="A226" t="str">
            <v>Slotting fees - what the status here</v>
          </cell>
        </row>
        <row r="227">
          <cell r="A227" t="str">
            <v>Kishoreji - preferential allotment - will he convert - what is his view</v>
          </cell>
        </row>
        <row r="228">
          <cell r="A228" t="str">
            <v>When are the next tranches coming up for conversion</v>
          </cell>
        </row>
        <row r="229">
          <cell r="A229" t="str">
            <v>Depreciation policy - renovation of stores - how many renovated - what do you do with GB</v>
          </cell>
        </row>
        <row r="230">
          <cell r="A230" t="str">
            <v>Interest cost - total debt in F2008 and F2009</v>
          </cell>
        </row>
        <row r="231">
          <cell r="A231" t="str">
            <v>Logistics</v>
          </cell>
        </row>
        <row r="232">
          <cell r="A232" t="str">
            <v>What is the progress and status of the this company</v>
          </cell>
        </row>
        <row r="233">
          <cell r="A233" t="str">
            <v>How will it benefit PRIL - How will PRIL pay for its services</v>
          </cell>
        </row>
        <row r="234">
          <cell r="A234" t="str">
            <v>Investment required from PRIL</v>
          </cell>
        </row>
        <row r="236">
          <cell r="A236" t="str">
            <v>Media</v>
          </cell>
        </row>
        <row r="237">
          <cell r="A237" t="str">
            <v>What is the progress and status of this company?</v>
          </cell>
        </row>
        <row r="238">
          <cell r="A238" t="str">
            <v>Why LCD roll out is slow</v>
          </cell>
        </row>
        <row r="239">
          <cell r="A239" t="str">
            <v>Tie- ups with other parties</v>
          </cell>
        </row>
        <row r="240">
          <cell r="A240" t="str">
            <v>Advertising feedback</v>
          </cell>
        </row>
        <row r="241">
          <cell r="A241" t="str">
            <v>Monthly advertising revenues - how is business booked</v>
          </cell>
        </row>
        <row r="243">
          <cell r="A243" t="str">
            <v>Bazaar Status</v>
          </cell>
        </row>
        <row r="245">
          <cell r="A245" t="str">
            <v>Total revenues</v>
          </cell>
        </row>
        <row r="246">
          <cell r="A246" t="str">
            <v>Customer base</v>
          </cell>
        </row>
        <row r="247">
          <cell r="A247" t="str">
            <v>Marketing - weak - no big promos on the web</v>
          </cell>
        </row>
        <row r="248">
          <cell r="A248" t="str">
            <v>Investments</v>
          </cell>
        </row>
        <row r="249">
          <cell r="A249" t="str">
            <v>Stake</v>
          </cell>
        </row>
        <row r="251">
          <cell r="A251" t="str">
            <v>Insurance</v>
          </cell>
        </row>
        <row r="253">
          <cell r="A253" t="str">
            <v>Current status of the business - shareholding</v>
          </cell>
        </row>
        <row r="254">
          <cell r="A254" t="str">
            <v>investments from PRIL</v>
          </cell>
        </row>
        <row r="255">
          <cell r="A255" t="str">
            <v>Future Brands</v>
          </cell>
        </row>
        <row r="256">
          <cell r="A256" t="str">
            <v>Status of private equity - Nature of business?</v>
          </cell>
        </row>
        <row r="259">
          <cell r="A259" t="str">
            <v>Total investments in JVs, WC, Capex</v>
          </cell>
        </row>
        <row r="260">
          <cell r="A260" t="str">
            <v>Which JVs are doing well? What happened to hospitality JV</v>
          </cell>
        </row>
        <row r="262">
          <cell r="A262" t="str">
            <v>Competition</v>
          </cell>
        </row>
        <row r="263">
          <cell r="A263" t="str">
            <v>Subhiksha, RIL, ABN, RPG</v>
          </cell>
        </row>
        <row r="264">
          <cell r="A264" t="str">
            <v>What has happened in Ahmedabad and Bangalore?</v>
          </cell>
        </row>
        <row r="265">
          <cell r="A265" t="str">
            <v>Can I get store level profitability of the company? Ie what is the profitability - store level for older stores</v>
          </cell>
        </row>
        <row r="267">
          <cell r="A267" t="str">
            <v>Home Solutions</v>
          </cell>
        </row>
        <row r="269">
          <cell r="A269" t="str">
            <v>Investments</v>
          </cell>
        </row>
        <row r="270">
          <cell r="A270" t="str">
            <v xml:space="preserve">Current status </v>
          </cell>
        </row>
        <row r="271">
          <cell r="A271" t="str">
            <v>progress of the company - profitability which year</v>
          </cell>
        </row>
        <row r="273">
          <cell r="A273" t="str">
            <v>Consolidated</v>
          </cell>
        </row>
        <row r="274">
          <cell r="A274" t="str">
            <v>Profits which year</v>
          </cell>
        </row>
        <row r="276">
          <cell r="A276" t="str">
            <v>People - any turnover</v>
          </cell>
        </row>
        <row r="277">
          <cell r="A277" t="str">
            <v>New people - stock options in which company - Dhanraj, zaveri etc</v>
          </cell>
        </row>
        <row r="279">
          <cell r="A279" t="str">
            <v>Slowdown in Central openings</v>
          </cell>
        </row>
        <row r="280">
          <cell r="A280" t="str">
            <v>Why so much thrust BB and FB</v>
          </cell>
        </row>
        <row r="281">
          <cell r="A281" t="str">
            <v>Brand factory - failed?</v>
          </cell>
        </row>
        <row r="282">
          <cell r="A282" t="str">
            <v>Depot, Star and Sitara, Fit and Active  how are they doing</v>
          </cell>
        </row>
        <row r="283">
          <cell r="A283" t="str">
            <v>Shoe factory - planet sports?</v>
          </cell>
        </row>
        <row r="284">
          <cell r="A284" t="str">
            <v>Home Solution formats?</v>
          </cell>
        </row>
        <row r="286">
          <cell r="A286" t="str">
            <v>Progress of the Staples JV</v>
          </cell>
        </row>
        <row r="288">
          <cell r="A288" t="str">
            <v>Converge M JV - please explain the booking of reveunes and value add for you</v>
          </cell>
        </row>
      </sheetData>
      <sheetData sheetId="3" refreshError="1">
        <row r="1">
          <cell r="A1" t="str">
            <v>Particulars</v>
          </cell>
          <cell r="B1" t="str">
            <v>1QF02</v>
          </cell>
          <cell r="C1" t="str">
            <v>2QF02</v>
          </cell>
          <cell r="D1" t="str">
            <v>3QF02</v>
          </cell>
          <cell r="E1" t="str">
            <v>4QF02</v>
          </cell>
          <cell r="F1" t="str">
            <v>1QF03</v>
          </cell>
          <cell r="G1" t="str">
            <v>2QF03</v>
          </cell>
          <cell r="H1" t="str">
            <v>3QF03</v>
          </cell>
          <cell r="I1" t="str">
            <v>4QF03</v>
          </cell>
          <cell r="J1" t="str">
            <v>1QF04</v>
          </cell>
          <cell r="K1" t="str">
            <v>2QF04</v>
          </cell>
          <cell r="L1" t="str">
            <v>3QF04</v>
          </cell>
          <cell r="M1" t="str">
            <v>4QF04</v>
          </cell>
          <cell r="N1" t="str">
            <v>1QF05</v>
          </cell>
          <cell r="O1" t="str">
            <v>2QF05</v>
          </cell>
          <cell r="P1" t="str">
            <v>3QF05</v>
          </cell>
          <cell r="Q1" t="str">
            <v>4QF05</v>
          </cell>
          <cell r="R1" t="str">
            <v>1QF06</v>
          </cell>
          <cell r="S1" t="str">
            <v>2QF06</v>
          </cell>
          <cell r="T1" t="str">
            <v>3QF06</v>
          </cell>
          <cell r="U1" t="str">
            <v>4QF06</v>
          </cell>
          <cell r="V1" t="str">
            <v>1QF07</v>
          </cell>
          <cell r="W1" t="str">
            <v>2QF07</v>
          </cell>
          <cell r="X1" t="str">
            <v>3QF07</v>
          </cell>
          <cell r="Y1" t="str">
            <v>4QF07</v>
          </cell>
          <cell r="Z1" t="str">
            <v>1QF08</v>
          </cell>
          <cell r="AA1" t="str">
            <v>2QF08</v>
          </cell>
          <cell r="AB1" t="str">
            <v>3QF08</v>
          </cell>
          <cell r="AC1" t="str">
            <v>4QF08</v>
          </cell>
          <cell r="AD1" t="str">
            <v>1QF09</v>
          </cell>
        </row>
        <row r="2">
          <cell r="A2" t="str">
            <v>Net Sales</v>
          </cell>
          <cell r="B2">
            <v>476.78700000000003</v>
          </cell>
          <cell r="C2">
            <v>745.71</v>
          </cell>
          <cell r="D2">
            <v>765.84300000000007</v>
          </cell>
          <cell r="E2">
            <v>824.55799999999999</v>
          </cell>
          <cell r="F2">
            <v>895.51099999999997</v>
          </cell>
          <cell r="G2">
            <v>1118.95</v>
          </cell>
          <cell r="H2">
            <v>976.89599999999996</v>
          </cell>
          <cell r="I2">
            <v>1456.98</v>
          </cell>
          <cell r="J2">
            <v>1384.0839999999996</v>
          </cell>
          <cell r="K2">
            <v>1530.9089999999999</v>
          </cell>
          <cell r="L2">
            <v>1535.519</v>
          </cell>
          <cell r="M2">
            <v>2132.6060000000002</v>
          </cell>
          <cell r="N2">
            <v>2011.2429999999999</v>
          </cell>
          <cell r="O2">
            <v>2382.11</v>
          </cell>
          <cell r="P2">
            <v>2749.5759999999996</v>
          </cell>
          <cell r="Q2">
            <v>3574.415</v>
          </cell>
          <cell r="R2">
            <v>3648.3089999999997</v>
          </cell>
          <cell r="S2">
            <v>4720.0140000000001</v>
          </cell>
          <cell r="T2">
            <v>4553.9589999999998</v>
          </cell>
          <cell r="U2">
            <v>5751.5619999999999</v>
          </cell>
          <cell r="V2">
            <v>6033.6589999999997</v>
          </cell>
          <cell r="W2">
            <v>7526.8609999999999</v>
          </cell>
          <cell r="X2">
            <v>8610.4580000000005</v>
          </cell>
          <cell r="Y2">
            <v>10196.366</v>
          </cell>
          <cell r="Z2">
            <v>10864.4</v>
          </cell>
          <cell r="AA2">
            <v>12267.5</v>
          </cell>
          <cell r="AB2">
            <v>13543.4</v>
          </cell>
          <cell r="AC2">
            <v>13813.8</v>
          </cell>
          <cell r="AD2">
            <v>15112.1</v>
          </cell>
        </row>
        <row r="3">
          <cell r="A3" t="str">
            <v>Other Income</v>
          </cell>
          <cell r="B3">
            <v>1.3779999999999999</v>
          </cell>
          <cell r="C3">
            <v>1.655</v>
          </cell>
          <cell r="D3">
            <v>1.9790000000000001</v>
          </cell>
          <cell r="E3">
            <v>1.712</v>
          </cell>
          <cell r="F3">
            <v>1.571</v>
          </cell>
          <cell r="G3">
            <v>1.218</v>
          </cell>
          <cell r="H3">
            <v>3.8029999999999999</v>
          </cell>
          <cell r="I3">
            <v>1.2949999999999999</v>
          </cell>
          <cell r="J3">
            <v>2.3170000000000002</v>
          </cell>
          <cell r="K3">
            <v>1.9870000000000001</v>
          </cell>
          <cell r="L3">
            <v>8.3219999999999992</v>
          </cell>
          <cell r="M3">
            <v>0.67100000000000004</v>
          </cell>
          <cell r="N3">
            <v>3.5070000000000001</v>
          </cell>
          <cell r="O3">
            <v>9.0039999999999996</v>
          </cell>
          <cell r="P3">
            <v>3.1579999999999999</v>
          </cell>
          <cell r="Q3">
            <v>27.073</v>
          </cell>
          <cell r="R3">
            <v>7.2190000000000003</v>
          </cell>
          <cell r="S3">
            <v>4.3620000000000001</v>
          </cell>
          <cell r="T3">
            <v>4.633</v>
          </cell>
          <cell r="U3">
            <v>29.664999999999999</v>
          </cell>
          <cell r="V3">
            <v>17.548000000000002</v>
          </cell>
          <cell r="W3">
            <v>4.4700000000000273</v>
          </cell>
          <cell r="X3">
            <v>9.3699999999999992</v>
          </cell>
          <cell r="Y3">
            <v>0.308</v>
          </cell>
          <cell r="Z3">
            <v>7.3</v>
          </cell>
          <cell r="AA3">
            <v>13.2</v>
          </cell>
          <cell r="AB3">
            <v>16.5</v>
          </cell>
          <cell r="AC3">
            <v>0.6</v>
          </cell>
          <cell r="AD3">
            <v>11.6</v>
          </cell>
        </row>
        <row r="4">
          <cell r="X4">
            <v>4056.4990000000007</v>
          </cell>
          <cell r="Y4">
            <v>0.11129442824063482</v>
          </cell>
        </row>
        <row r="5">
          <cell r="A5" t="str">
            <v>Total Expenditure</v>
          </cell>
          <cell r="B5">
            <v>433.70300000000003</v>
          </cell>
          <cell r="C5">
            <v>688.34100000000001</v>
          </cell>
          <cell r="D5">
            <v>710.20100000000002</v>
          </cell>
          <cell r="E5">
            <v>757.57299999999998</v>
          </cell>
          <cell r="F5">
            <v>819.02499999999998</v>
          </cell>
          <cell r="G5">
            <v>1015.7520000000001</v>
          </cell>
          <cell r="H5">
            <v>896.69799999999998</v>
          </cell>
          <cell r="I5">
            <v>1342.9340000000002</v>
          </cell>
          <cell r="J5">
            <v>1261.7940000000001</v>
          </cell>
          <cell r="K5">
            <v>1380.34</v>
          </cell>
          <cell r="L5">
            <v>1412.701</v>
          </cell>
          <cell r="M5">
            <v>1978.0829999999999</v>
          </cell>
          <cell r="N5">
            <v>1829.5060000000001</v>
          </cell>
          <cell r="O5">
            <v>2166.2730000000001</v>
          </cell>
          <cell r="P5">
            <v>2506.5140000000001</v>
          </cell>
          <cell r="Q5">
            <v>3349.3560000000002</v>
          </cell>
          <cell r="R5">
            <v>3368.4170000000004</v>
          </cell>
          <cell r="S5">
            <v>4341.2150000000001</v>
          </cell>
          <cell r="T5">
            <v>4169.0010000000002</v>
          </cell>
          <cell r="U5">
            <v>5378.7129999999997</v>
          </cell>
          <cell r="V5">
            <v>5618.22</v>
          </cell>
          <cell r="W5">
            <v>6956.6930000000002</v>
          </cell>
          <cell r="X5">
            <v>8007.7169999999996</v>
          </cell>
          <cell r="Y5">
            <v>9628.7739999999994</v>
          </cell>
          <cell r="Z5">
            <v>9908.2000000000007</v>
          </cell>
          <cell r="AA5">
            <v>11171.399999999998</v>
          </cell>
          <cell r="AB5">
            <v>12402</v>
          </cell>
          <cell r="AC5">
            <v>12402.3</v>
          </cell>
          <cell r="AD5">
            <v>13563.300000000001</v>
          </cell>
          <cell r="AF5" t="e">
            <v>#DIV/0!</v>
          </cell>
        </row>
        <row r="6">
          <cell r="A6" t="str">
            <v xml:space="preserve">              (a) Increase/ Decrease in Stock Trade</v>
          </cell>
          <cell r="B6">
            <v>-11.085000000000001</v>
          </cell>
          <cell r="C6">
            <v>-63.534999999999997</v>
          </cell>
          <cell r="D6">
            <v>-35.564999999999998</v>
          </cell>
          <cell r="E6">
            <v>-133.69800000000001</v>
          </cell>
          <cell r="F6">
            <v>-39.567</v>
          </cell>
          <cell r="G6">
            <v>-16.184000000000001</v>
          </cell>
          <cell r="H6">
            <v>-34.368000000000002</v>
          </cell>
          <cell r="I6">
            <v>-144.547</v>
          </cell>
          <cell r="J6">
            <v>-10.137</v>
          </cell>
          <cell r="K6">
            <v>-153.821</v>
          </cell>
          <cell r="L6">
            <v>94.561000000000007</v>
          </cell>
          <cell r="M6">
            <v>-212.28800000000001</v>
          </cell>
          <cell r="N6">
            <v>-124.253</v>
          </cell>
          <cell r="O6">
            <v>-369.45100000000002</v>
          </cell>
          <cell r="P6">
            <v>-322.71499999999997</v>
          </cell>
          <cell r="Q6">
            <v>-436.90499999999997</v>
          </cell>
          <cell r="R6">
            <v>-450.459</v>
          </cell>
          <cell r="S6">
            <v>-513.54399999999998</v>
          </cell>
          <cell r="T6">
            <v>-423.91800000000001</v>
          </cell>
          <cell r="U6">
            <v>-946.74599999999998</v>
          </cell>
          <cell r="V6">
            <v>-391.32600000000002</v>
          </cell>
          <cell r="W6">
            <v>-977.60299999999995</v>
          </cell>
          <cell r="X6">
            <v>-958.29600000000005</v>
          </cell>
          <cell r="Y6">
            <v>-1346.41</v>
          </cell>
          <cell r="Z6">
            <v>-1405.7</v>
          </cell>
          <cell r="AA6">
            <v>-1571.5</v>
          </cell>
          <cell r="AB6">
            <v>-1097.4000000000001</v>
          </cell>
          <cell r="AC6">
            <v>-2069.5</v>
          </cell>
          <cell r="AD6">
            <v>-2300.3000000000002</v>
          </cell>
          <cell r="AF6">
            <v>0.53705037841370751</v>
          </cell>
        </row>
        <row r="7">
          <cell r="A7" t="str">
            <v xml:space="preserve">              (b) Consumption of Raw Material</v>
          </cell>
          <cell r="B7">
            <v>337.33600000000001</v>
          </cell>
          <cell r="C7">
            <v>539.23599999999999</v>
          </cell>
          <cell r="D7">
            <v>555.53499999999997</v>
          </cell>
          <cell r="E7">
            <v>672.89400000000001</v>
          </cell>
          <cell r="F7">
            <v>631.29100000000005</v>
          </cell>
          <cell r="G7">
            <v>755.87800000000004</v>
          </cell>
          <cell r="H7">
            <v>651.69200000000001</v>
          </cell>
          <cell r="I7">
            <v>1230.7260000000001</v>
          </cell>
          <cell r="J7">
            <v>934.077</v>
          </cell>
          <cell r="K7">
            <v>1166.3969999999999</v>
          </cell>
          <cell r="L7">
            <v>926.10900000000004</v>
          </cell>
          <cell r="M7">
            <v>1635.202</v>
          </cell>
          <cell r="N7">
            <v>1468.3530000000001</v>
          </cell>
          <cell r="O7">
            <v>1939.9770000000001</v>
          </cell>
          <cell r="P7">
            <v>2181.2199999999998</v>
          </cell>
          <cell r="Q7">
            <v>2823.3519999999999</v>
          </cell>
          <cell r="R7">
            <v>2898.5210000000002</v>
          </cell>
          <cell r="S7">
            <v>3714.761</v>
          </cell>
          <cell r="T7">
            <v>3458.5650000000001</v>
          </cell>
          <cell r="U7">
            <v>4697.1000000000004</v>
          </cell>
          <cell r="V7">
            <v>4366.1239999999998</v>
          </cell>
          <cell r="W7">
            <v>6080.558</v>
          </cell>
          <cell r="X7">
            <v>6767.1220000000003</v>
          </cell>
          <cell r="Y7">
            <v>8554.6049999999996</v>
          </cell>
          <cell r="Z7">
            <v>8851.6</v>
          </cell>
          <cell r="AA7">
            <v>10114.699999999999</v>
          </cell>
          <cell r="AB7">
            <v>10623.5</v>
          </cell>
          <cell r="AC7">
            <v>11676.2</v>
          </cell>
          <cell r="AD7">
            <v>12909.3</v>
          </cell>
          <cell r="AF7">
            <v>0.40500429929792059</v>
          </cell>
        </row>
        <row r="8">
          <cell r="A8" t="str">
            <v>Gross profit</v>
          </cell>
          <cell r="B8">
            <v>150.53600000000003</v>
          </cell>
          <cell r="C8">
            <v>270.00900000000001</v>
          </cell>
          <cell r="D8">
            <v>245.8730000000001</v>
          </cell>
          <cell r="E8">
            <v>285.36199999999997</v>
          </cell>
          <cell r="F8">
            <v>303.78699999999992</v>
          </cell>
          <cell r="G8">
            <v>379.25600000000003</v>
          </cell>
          <cell r="H8">
            <v>359.57199999999995</v>
          </cell>
          <cell r="I8">
            <v>370.80099999999993</v>
          </cell>
          <cell r="J8">
            <v>460.14399999999961</v>
          </cell>
          <cell r="K8">
            <v>518.33299999999997</v>
          </cell>
          <cell r="L8">
            <v>514.84899999999993</v>
          </cell>
          <cell r="M8">
            <v>709.69200000000023</v>
          </cell>
          <cell r="N8">
            <v>667.14299999999992</v>
          </cell>
          <cell r="O8">
            <v>811.58400000000006</v>
          </cell>
          <cell r="P8">
            <v>891.07099999999969</v>
          </cell>
          <cell r="Q8">
            <v>1187.9680000000001</v>
          </cell>
          <cell r="R8">
            <v>1200.2469999999996</v>
          </cell>
          <cell r="S8">
            <v>1518.797</v>
          </cell>
          <cell r="T8">
            <v>1519.3119999999999</v>
          </cell>
          <cell r="U8">
            <v>2001.2079999999996</v>
          </cell>
          <cell r="V8">
            <v>2058.8609999999999</v>
          </cell>
          <cell r="W8">
            <v>2423.9059999999999</v>
          </cell>
          <cell r="X8">
            <v>2801.6320000000005</v>
          </cell>
          <cell r="Y8">
            <v>2988.1710000000003</v>
          </cell>
          <cell r="Z8">
            <v>3418.4999999999991</v>
          </cell>
          <cell r="AA8">
            <v>3724.3000000000011</v>
          </cell>
          <cell r="AB8">
            <v>4017.2999999999997</v>
          </cell>
          <cell r="AC8">
            <v>4207.0999999999985</v>
          </cell>
          <cell r="AD8">
            <v>4503.1000000000013</v>
          </cell>
        </row>
        <row r="9">
          <cell r="A9" t="str">
            <v>Gross profit margin</v>
          </cell>
          <cell r="B9">
            <v>0.3157300849226175</v>
          </cell>
          <cell r="C9">
            <v>0.36208311542020355</v>
          </cell>
          <cell r="D9">
            <v>0.32104883115729999</v>
          </cell>
          <cell r="E9">
            <v>0.34607874764419239</v>
          </cell>
          <cell r="F9">
            <v>0.33923313058131049</v>
          </cell>
          <cell r="G9">
            <v>0.33893918405648155</v>
          </cell>
          <cell r="H9">
            <v>0.36807602856394128</v>
          </cell>
          <cell r="I9">
            <v>0.2544997185959999</v>
          </cell>
          <cell r="J9">
            <v>0.33245381060687051</v>
          </cell>
          <cell r="K9">
            <v>0.33857858305098476</v>
          </cell>
          <cell r="L9">
            <v>0.3352931484403644</v>
          </cell>
          <cell r="M9">
            <v>0.33278158272085895</v>
          </cell>
          <cell r="N9">
            <v>0.33170681016664816</v>
          </cell>
          <cell r="O9">
            <v>0.34069963183899987</v>
          </cell>
          <cell r="P9">
            <v>0.3240757847755435</v>
          </cell>
          <cell r="Q9">
            <v>0.33235312631577479</v>
          </cell>
          <cell r="R9">
            <v>0.32898721023904492</v>
          </cell>
          <cell r="S9">
            <v>0.32177807099724703</v>
          </cell>
          <cell r="T9">
            <v>0.33362443535394148</v>
          </cell>
          <cell r="U9">
            <v>0.34794165480612044</v>
          </cell>
          <cell r="V9">
            <v>0.34122926071891035</v>
          </cell>
          <cell r="W9">
            <v>0.32203411222819178</v>
          </cell>
          <cell r="X9">
            <v>0.32537549105982522</v>
          </cell>
          <cell r="Y9">
            <v>0.29306235182220808</v>
          </cell>
          <cell r="Z9">
            <v>0.31465152240344607</v>
          </cell>
          <cell r="AA9">
            <v>0.3035907886692481</v>
          </cell>
          <cell r="AB9">
            <v>0.29662418595035217</v>
          </cell>
          <cell r="AC9">
            <v>0.30455776107950011</v>
          </cell>
          <cell r="AD9">
            <v>0.29797976455952524</v>
          </cell>
          <cell r="AN9" t="str">
            <v>Staff Cost as % of sales</v>
          </cell>
        </row>
        <row r="10">
          <cell r="A10" t="str">
            <v xml:space="preserve">              (c) Staff Cost</v>
          </cell>
          <cell r="B10">
            <v>18.597999999999999</v>
          </cell>
          <cell r="C10">
            <v>25.266999999999999</v>
          </cell>
          <cell r="D10">
            <v>29.768999999999998</v>
          </cell>
          <cell r="E10">
            <v>62.304000000000002</v>
          </cell>
          <cell r="F10">
            <v>37.357999999999997</v>
          </cell>
          <cell r="G10">
            <v>40.164999999999999</v>
          </cell>
          <cell r="H10">
            <v>40.850999999999999</v>
          </cell>
          <cell r="I10">
            <v>49.634</v>
          </cell>
          <cell r="J10">
            <v>59.082999999999998</v>
          </cell>
          <cell r="K10">
            <v>60.805999999999997</v>
          </cell>
          <cell r="L10">
            <v>62.732999999999997</v>
          </cell>
          <cell r="M10">
            <v>92.668000000000006</v>
          </cell>
          <cell r="N10">
            <v>95.119</v>
          </cell>
          <cell r="O10">
            <v>104.675</v>
          </cell>
          <cell r="P10">
            <v>123.044</v>
          </cell>
          <cell r="Q10">
            <v>183.70400000000001</v>
          </cell>
          <cell r="R10">
            <v>185.89500000000001</v>
          </cell>
          <cell r="S10">
            <v>245.81899999999999</v>
          </cell>
          <cell r="T10">
            <v>246.708</v>
          </cell>
          <cell r="U10">
            <v>442.315</v>
          </cell>
          <cell r="V10">
            <v>454.42500000000001</v>
          </cell>
          <cell r="W10">
            <v>490.93599999999998</v>
          </cell>
          <cell r="X10">
            <v>536.62800000000004</v>
          </cell>
          <cell r="Y10">
            <v>578.88400000000001</v>
          </cell>
          <cell r="Z10">
            <v>641.79999999999995</v>
          </cell>
          <cell r="AA10">
            <v>699.8</v>
          </cell>
          <cell r="AB10">
            <v>724.7</v>
          </cell>
          <cell r="AC10">
            <v>674.4</v>
          </cell>
          <cell r="AD10">
            <v>691.7</v>
          </cell>
        </row>
        <row r="11">
          <cell r="A11" t="str">
            <v xml:space="preserve">              (d) Other Expenditure</v>
          </cell>
          <cell r="B11">
            <v>88.853999999999999</v>
          </cell>
          <cell r="C11">
            <v>187.37299999999999</v>
          </cell>
          <cell r="D11">
            <v>160.46199999999999</v>
          </cell>
          <cell r="E11">
            <v>156.07300000000001</v>
          </cell>
          <cell r="F11">
            <v>189.94300000000001</v>
          </cell>
          <cell r="G11">
            <v>235.893</v>
          </cell>
          <cell r="H11">
            <v>238.523</v>
          </cell>
          <cell r="I11">
            <v>207.12100000000001</v>
          </cell>
          <cell r="J11">
            <v>278.77100000000002</v>
          </cell>
          <cell r="K11">
            <v>306.95800000000003</v>
          </cell>
          <cell r="L11">
            <v>329.298</v>
          </cell>
          <cell r="M11">
            <v>462.50099999999998</v>
          </cell>
          <cell r="N11">
            <v>390.28699999999998</v>
          </cell>
          <cell r="O11">
            <v>491.072</v>
          </cell>
          <cell r="P11">
            <v>524.96500000000003</v>
          </cell>
          <cell r="Q11">
            <v>779.20500000000004</v>
          </cell>
          <cell r="R11">
            <v>734.46</v>
          </cell>
          <cell r="S11">
            <v>894.17899999999997</v>
          </cell>
          <cell r="T11">
            <v>887.64599999999996</v>
          </cell>
          <cell r="U11">
            <v>1186.0440000000001</v>
          </cell>
          <cell r="V11">
            <v>1188.9970000000001</v>
          </cell>
          <cell r="W11">
            <v>1362.7919999999999</v>
          </cell>
          <cell r="X11">
            <v>1662.2629999999999</v>
          </cell>
          <cell r="Y11">
            <v>1841.6949999999999</v>
          </cell>
          <cell r="Z11">
            <v>1820.5</v>
          </cell>
          <cell r="AA11">
            <v>1928.4</v>
          </cell>
          <cell r="AB11">
            <v>2151.1999999999998</v>
          </cell>
          <cell r="AC11">
            <v>2121.1999999999998</v>
          </cell>
          <cell r="AD11">
            <v>2262.6</v>
          </cell>
        </row>
        <row r="13">
          <cell r="A13" t="str">
            <v>Staff cost as % of sales</v>
          </cell>
          <cell r="B13">
            <v>3.9006936011258694E-2</v>
          </cell>
          <cell r="C13">
            <v>3.3883144922288826E-2</v>
          </cell>
          <cell r="D13">
            <v>3.8870891292340594E-2</v>
          </cell>
          <cell r="E13">
            <v>7.5560482100713353E-2</v>
          </cell>
          <cell r="F13">
            <v>4.1716963834056757E-2</v>
          </cell>
          <cell r="G13">
            <v>3.5895258948121005E-2</v>
          </cell>
          <cell r="H13">
            <v>4.181714327830189E-2</v>
          </cell>
          <cell r="I13">
            <v>3.4066356435915386E-2</v>
          </cell>
          <cell r="J13">
            <v>4.2687438045667762E-2</v>
          </cell>
          <cell r="K13">
            <v>3.9718885969054984E-2</v>
          </cell>
          <cell r="L13">
            <v>4.0854590532582141E-2</v>
          </cell>
          <cell r="M13">
            <v>4.3452939736641459E-2</v>
          </cell>
          <cell r="N13">
            <v>4.7293638809432777E-2</v>
          </cell>
          <cell r="O13">
            <v>4.3942135333800703E-2</v>
          </cell>
          <cell r="P13">
            <v>4.4750172390215809E-2</v>
          </cell>
          <cell r="Q13">
            <v>5.1394144216606076E-2</v>
          </cell>
          <cell r="R13">
            <v>5.0953743227341766E-2</v>
          </cell>
          <cell r="S13">
            <v>5.2080142135171627E-2</v>
          </cell>
          <cell r="T13">
            <v>5.4174400779629331E-2</v>
          </cell>
          <cell r="U13">
            <v>7.6903456834856346E-2</v>
          </cell>
          <cell r="V13">
            <v>7.5314995428147333E-2</v>
          </cell>
          <cell r="W13">
            <v>6.5224533839538149E-2</v>
          </cell>
          <cell r="X13">
            <v>6.2322817206703754E-2</v>
          </cell>
          <cell r="Y13">
            <v>5.6773560305701069E-2</v>
          </cell>
          <cell r="Z13">
            <v>5.9073671808843563E-2</v>
          </cell>
          <cell r="AA13">
            <v>5.7045037701243119E-2</v>
          </cell>
          <cell r="AB13">
            <v>5.3509458481622051E-2</v>
          </cell>
          <cell r="AC13">
            <v>4.8820744472918384E-2</v>
          </cell>
          <cell r="AD13">
            <v>4.5771269380165562E-2</v>
          </cell>
          <cell r="AF13" t="str">
            <v>Trend In GPM</v>
          </cell>
        </row>
        <row r="15">
          <cell r="A15" t="str">
            <v>Operating profit</v>
          </cell>
          <cell r="B15">
            <v>43.084000000000003</v>
          </cell>
          <cell r="C15">
            <v>57.369000000000028</v>
          </cell>
          <cell r="D15">
            <v>55.642000000000053</v>
          </cell>
          <cell r="E15">
            <v>66.985000000000014</v>
          </cell>
          <cell r="F15">
            <v>76.48599999999999</v>
          </cell>
          <cell r="G15">
            <v>103.19799999999998</v>
          </cell>
          <cell r="H15">
            <v>80.197999999999979</v>
          </cell>
          <cell r="I15">
            <v>114.04599999999982</v>
          </cell>
          <cell r="J15">
            <v>122.28999999999951</v>
          </cell>
          <cell r="K15">
            <v>150.56899999999996</v>
          </cell>
          <cell r="L15">
            <v>122.81799999999998</v>
          </cell>
          <cell r="M15">
            <v>154.52300000000037</v>
          </cell>
          <cell r="N15">
            <v>181.73699999999985</v>
          </cell>
          <cell r="O15">
            <v>215.83699999999999</v>
          </cell>
          <cell r="P15">
            <v>243.06199999999944</v>
          </cell>
          <cell r="Q15">
            <v>225.05899999999974</v>
          </cell>
          <cell r="R15">
            <v>279.89199999999937</v>
          </cell>
          <cell r="S15">
            <v>378.79899999999998</v>
          </cell>
          <cell r="T15">
            <v>384.95799999999963</v>
          </cell>
          <cell r="U15">
            <v>372.84900000000016</v>
          </cell>
          <cell r="V15">
            <v>415.4389999999994</v>
          </cell>
          <cell r="W15">
            <v>570.16799999999967</v>
          </cell>
          <cell r="X15">
            <v>602.74100000000089</v>
          </cell>
          <cell r="Y15">
            <v>567.59200000000055</v>
          </cell>
          <cell r="Z15">
            <v>956.19999999999891</v>
          </cell>
          <cell r="AA15">
            <v>1096.1000000000022</v>
          </cell>
          <cell r="AB15">
            <v>1141.3999999999996</v>
          </cell>
          <cell r="AC15">
            <v>1411.5</v>
          </cell>
          <cell r="AD15">
            <v>1548.7999999999993</v>
          </cell>
        </row>
        <row r="16">
          <cell r="A16" t="str">
            <v>Operating profit Margin</v>
          </cell>
          <cell r="B16">
            <v>9.036320201683351E-2</v>
          </cell>
          <cell r="C16">
            <v>7.693205133362839E-2</v>
          </cell>
          <cell r="D16">
            <v>7.2654578027089162E-2</v>
          </cell>
          <cell r="E16">
            <v>8.1237462980166361E-2</v>
          </cell>
          <cell r="F16">
            <v>8.5410452802924808E-2</v>
          </cell>
          <cell r="G16">
            <v>9.2227534742392397E-2</v>
          </cell>
          <cell r="H16">
            <v>8.2094716325995784E-2</v>
          </cell>
          <cell r="I16">
            <v>7.8275611195760972E-2</v>
          </cell>
          <cell r="J16">
            <v>8.835446403541948E-2</v>
          </cell>
          <cell r="K16">
            <v>9.8352678049446418E-2</v>
          </cell>
          <cell r="L16">
            <v>7.9984682703372598E-2</v>
          </cell>
          <cell r="M16">
            <v>7.2457359681066424E-2</v>
          </cell>
          <cell r="N16">
            <v>9.0360538234315724E-2</v>
          </cell>
          <cell r="O16">
            <v>9.0607486639995627E-2</v>
          </cell>
          <cell r="P16">
            <v>8.8399811461839742E-2</v>
          </cell>
          <cell r="Q16">
            <v>6.2963869612230175E-2</v>
          </cell>
          <cell r="R16">
            <v>7.671828236040297E-2</v>
          </cell>
          <cell r="S16">
            <v>8.0253787382834021E-2</v>
          </cell>
          <cell r="T16">
            <v>8.4532601193818308E-2</v>
          </cell>
          <cell r="U16">
            <v>6.4825694307042186E-2</v>
          </cell>
          <cell r="V16">
            <v>6.8853576246188167E-2</v>
          </cell>
          <cell r="W16">
            <v>7.5751099960527993E-2</v>
          </cell>
          <cell r="X16">
            <v>7.0001038272296423E-2</v>
          </cell>
          <cell r="Y16">
            <v>5.5666106924761288E-2</v>
          </cell>
          <cell r="Z16">
            <v>8.8012223408563656E-2</v>
          </cell>
          <cell r="AA16">
            <v>8.9349908294273667E-2</v>
          </cell>
          <cell r="AB16">
            <v>8.4277212516797831E-2</v>
          </cell>
          <cell r="AC16">
            <v>0.1021804282673848</v>
          </cell>
          <cell r="AD16">
            <v>0.10248741075032584</v>
          </cell>
        </row>
        <row r="18">
          <cell r="A18" t="str">
            <v xml:space="preserve">Interest and Financial Charges </v>
          </cell>
          <cell r="B18">
            <v>24.5</v>
          </cell>
          <cell r="C18">
            <v>30.167999999999999</v>
          </cell>
          <cell r="D18">
            <v>27.417000000000002</v>
          </cell>
          <cell r="E18">
            <v>30.29</v>
          </cell>
          <cell r="F18">
            <v>42.901000000000003</v>
          </cell>
          <cell r="G18">
            <v>40.860999999999997</v>
          </cell>
          <cell r="H18">
            <v>43.395000000000003</v>
          </cell>
          <cell r="I18">
            <v>49.534999999999997</v>
          </cell>
          <cell r="J18">
            <v>45.427</v>
          </cell>
          <cell r="K18">
            <v>50.723999999999997</v>
          </cell>
          <cell r="L18">
            <v>53.728999999999999</v>
          </cell>
          <cell r="M18">
            <v>81.59</v>
          </cell>
          <cell r="N18">
            <v>62.948</v>
          </cell>
          <cell r="O18">
            <v>62.771999999999998</v>
          </cell>
          <cell r="P18">
            <v>64.266999999999996</v>
          </cell>
          <cell r="Q18">
            <v>53.91</v>
          </cell>
          <cell r="R18">
            <v>57.222999999999999</v>
          </cell>
          <cell r="S18">
            <v>79.346999999999994</v>
          </cell>
          <cell r="T18">
            <v>100.727</v>
          </cell>
          <cell r="U18">
            <v>97.950999999999993</v>
          </cell>
          <cell r="V18">
            <v>124.64400000000001</v>
          </cell>
          <cell r="W18">
            <v>207.29300000000001</v>
          </cell>
          <cell r="X18">
            <v>228.87799999999999</v>
          </cell>
          <cell r="Y18">
            <v>336.73899999999998</v>
          </cell>
          <cell r="Z18">
            <v>351.6</v>
          </cell>
          <cell r="AA18">
            <v>417.8</v>
          </cell>
          <cell r="AB18">
            <v>428.7</v>
          </cell>
          <cell r="AC18">
            <v>654.6</v>
          </cell>
          <cell r="AD18">
            <v>683.8</v>
          </cell>
        </row>
        <row r="19">
          <cell r="A19" t="str">
            <v>Depreciation</v>
          </cell>
          <cell r="B19">
            <v>7.8360000000000003</v>
          </cell>
          <cell r="C19">
            <v>9.9459999999999997</v>
          </cell>
          <cell r="D19">
            <v>10.574999999999999</v>
          </cell>
          <cell r="E19">
            <v>13.811</v>
          </cell>
          <cell r="F19">
            <v>12.95</v>
          </cell>
          <cell r="G19">
            <v>15.785</v>
          </cell>
          <cell r="H19">
            <v>15.927</v>
          </cell>
          <cell r="I19">
            <v>18.867000000000001</v>
          </cell>
          <cell r="J19">
            <v>20.055</v>
          </cell>
          <cell r="K19">
            <v>20.797999999999998</v>
          </cell>
          <cell r="L19">
            <v>22.454000000000001</v>
          </cell>
          <cell r="M19">
            <v>24.620999999999999</v>
          </cell>
          <cell r="N19">
            <v>30.469000000000001</v>
          </cell>
          <cell r="O19">
            <v>35.145000000000003</v>
          </cell>
          <cell r="P19">
            <v>37.058999999999997</v>
          </cell>
          <cell r="Q19">
            <v>30.658999999999999</v>
          </cell>
          <cell r="R19">
            <v>37.576000000000001</v>
          </cell>
          <cell r="S19">
            <v>45.945</v>
          </cell>
          <cell r="T19">
            <v>58.591000000000001</v>
          </cell>
          <cell r="U19">
            <v>66.049000000000007</v>
          </cell>
          <cell r="V19">
            <v>66.947999999999993</v>
          </cell>
          <cell r="W19">
            <v>82.293000000000006</v>
          </cell>
          <cell r="X19">
            <v>93.293000000000006</v>
          </cell>
          <cell r="Y19">
            <v>126.07899999999999</v>
          </cell>
          <cell r="Z19">
            <v>152.69999999999999</v>
          </cell>
          <cell r="AA19">
            <v>204.1</v>
          </cell>
          <cell r="AB19">
            <v>223.2</v>
          </cell>
          <cell r="AC19">
            <v>253.9</v>
          </cell>
          <cell r="AD19">
            <v>319.10000000000002</v>
          </cell>
        </row>
        <row r="21">
          <cell r="A21" t="str">
            <v>Profit before tax</v>
          </cell>
          <cell r="B21">
            <v>12.125999999999989</v>
          </cell>
          <cell r="C21">
            <v>18.910000000000004</v>
          </cell>
          <cell r="D21">
            <v>19.629000000000094</v>
          </cell>
          <cell r="E21">
            <v>24.596000000000004</v>
          </cell>
          <cell r="F21">
            <v>22.206000000000014</v>
          </cell>
          <cell r="G21">
            <v>47.770000000000053</v>
          </cell>
          <cell r="H21">
            <v>24.678999999999974</v>
          </cell>
          <cell r="I21">
            <v>46.938999999999893</v>
          </cell>
          <cell r="J21">
            <v>59.124999999999524</v>
          </cell>
          <cell r="K21">
            <v>81.034000000000049</v>
          </cell>
          <cell r="L21">
            <v>54.956999999999873</v>
          </cell>
          <cell r="M21">
            <v>48.983000000000189</v>
          </cell>
          <cell r="N21">
            <v>91.826999999999913</v>
          </cell>
          <cell r="O21">
            <v>126.92399999999989</v>
          </cell>
          <cell r="P21">
            <v>144.89399999999935</v>
          </cell>
          <cell r="Q21">
            <v>167.56299999999962</v>
          </cell>
          <cell r="R21">
            <v>192.31199999999941</v>
          </cell>
          <cell r="S21">
            <v>257.86900000000009</v>
          </cell>
          <cell r="T21">
            <v>230.27299999999946</v>
          </cell>
          <cell r="U21">
            <v>238.5140000000001</v>
          </cell>
          <cell r="V21">
            <v>241.39499999999919</v>
          </cell>
          <cell r="W21">
            <v>285.05199999999991</v>
          </cell>
          <cell r="X21">
            <v>289.94000000000091</v>
          </cell>
          <cell r="Y21">
            <v>105.08200000000058</v>
          </cell>
          <cell r="Z21">
            <v>459.19999999999885</v>
          </cell>
          <cell r="AA21">
            <v>487.40000000000225</v>
          </cell>
          <cell r="AB21">
            <v>505.9999999999996</v>
          </cell>
          <cell r="AC21">
            <v>503.6</v>
          </cell>
          <cell r="AD21">
            <v>557.49999999999932</v>
          </cell>
        </row>
        <row r="22">
          <cell r="A22" t="str">
            <v>Provision for Taxation</v>
          </cell>
          <cell r="B22">
            <v>0.92800000000000005</v>
          </cell>
          <cell r="C22">
            <v>1.4470000000000001</v>
          </cell>
          <cell r="D22">
            <v>1.502</v>
          </cell>
          <cell r="E22">
            <v>1.0279999999999998</v>
          </cell>
          <cell r="F22">
            <v>6.6609999999999996</v>
          </cell>
          <cell r="G22">
            <v>5.1360000000000001</v>
          </cell>
          <cell r="H22">
            <v>4.5209999999999999</v>
          </cell>
          <cell r="I22">
            <v>8.7669999999999995</v>
          </cell>
          <cell r="J22">
            <v>10.052</v>
          </cell>
          <cell r="K22">
            <v>19.100000000000001</v>
          </cell>
          <cell r="L22">
            <v>15.498000000000001</v>
          </cell>
          <cell r="M22">
            <v>0.93800000000000061</v>
          </cell>
          <cell r="N22">
            <v>22.471</v>
          </cell>
          <cell r="O22">
            <v>25.5</v>
          </cell>
          <cell r="P22">
            <v>38.1</v>
          </cell>
          <cell r="Q22">
            <v>59.305999999999997</v>
          </cell>
          <cell r="R22">
            <v>57.079000000000001</v>
          </cell>
          <cell r="S22">
            <v>72.224000000000004</v>
          </cell>
          <cell r="T22">
            <v>67.896000000000001</v>
          </cell>
          <cell r="U22">
            <v>79.468999999999994</v>
          </cell>
          <cell r="V22">
            <v>82.928000000000011</v>
          </cell>
          <cell r="W22">
            <v>94.520999999999987</v>
          </cell>
          <cell r="X22">
            <v>102.78800000000001</v>
          </cell>
          <cell r="Y22">
            <v>9.1340000000000003</v>
          </cell>
          <cell r="Z22">
            <v>162.30000000000001</v>
          </cell>
          <cell r="AA22">
            <v>170.89999999999998</v>
          </cell>
          <cell r="AB22">
            <v>185</v>
          </cell>
          <cell r="AC22">
            <v>178.3</v>
          </cell>
          <cell r="AD22">
            <v>195.7</v>
          </cell>
        </row>
        <row r="23">
          <cell r="A23" t="str">
            <v xml:space="preserve">              (a) Fringe Benefit Tax</v>
          </cell>
          <cell r="I23">
            <v>5.3170000000000002</v>
          </cell>
          <cell r="Q23">
            <v>2.4</v>
          </cell>
          <cell r="R23">
            <v>2.02</v>
          </cell>
          <cell r="S23">
            <v>2.4430000000000001</v>
          </cell>
          <cell r="T23">
            <v>3.6</v>
          </cell>
          <cell r="U23">
            <v>9.4700000000000006</v>
          </cell>
          <cell r="V23">
            <v>4.016</v>
          </cell>
          <cell r="W23">
            <v>4.508</v>
          </cell>
          <cell r="X23">
            <v>5.508</v>
          </cell>
          <cell r="Y23">
            <v>-17.298000000000002</v>
          </cell>
          <cell r="Z23">
            <v>6.3</v>
          </cell>
          <cell r="AA23">
            <v>7.7</v>
          </cell>
          <cell r="AB23">
            <v>9.1</v>
          </cell>
          <cell r="AC23">
            <v>9.3000000000000007</v>
          </cell>
          <cell r="AD23">
            <v>6.2</v>
          </cell>
        </row>
        <row r="24">
          <cell r="A24" t="str">
            <v xml:space="preserve">              (b) Current Tax </v>
          </cell>
          <cell r="B24">
            <v>0.92800000000000005</v>
          </cell>
          <cell r="C24">
            <v>1.4470000000000001</v>
          </cell>
          <cell r="D24">
            <v>1.502</v>
          </cell>
          <cell r="E24">
            <v>2.3E-2</v>
          </cell>
          <cell r="F24">
            <v>1.7490000000000001</v>
          </cell>
          <cell r="G24">
            <v>3.762</v>
          </cell>
          <cell r="H24">
            <v>1.9430000000000001</v>
          </cell>
          <cell r="I24">
            <v>1.046</v>
          </cell>
          <cell r="J24">
            <v>4.548</v>
          </cell>
          <cell r="K24">
            <v>10.6</v>
          </cell>
          <cell r="L24">
            <v>8.5060000000000002</v>
          </cell>
          <cell r="M24">
            <v>-9.1539999999999999</v>
          </cell>
          <cell r="N24">
            <v>10.507</v>
          </cell>
          <cell r="O24">
            <v>13.5</v>
          </cell>
          <cell r="P24">
            <v>16.5</v>
          </cell>
          <cell r="Q24">
            <v>32.335000000000001</v>
          </cell>
          <cell r="R24">
            <v>24.073</v>
          </cell>
          <cell r="S24">
            <v>31.038</v>
          </cell>
          <cell r="T24">
            <v>30.311</v>
          </cell>
          <cell r="U24">
            <v>24.998000000000001</v>
          </cell>
          <cell r="V24">
            <v>76.179000000000002</v>
          </cell>
          <cell r="W24">
            <v>6.5339999999999918</v>
          </cell>
          <cell r="X24">
            <v>58.695</v>
          </cell>
          <cell r="Y24">
            <v>44.481999999999999</v>
          </cell>
          <cell r="Z24">
            <v>75.400000000000006</v>
          </cell>
          <cell r="AA24">
            <v>78</v>
          </cell>
          <cell r="AB24">
            <v>77.8</v>
          </cell>
          <cell r="AC24">
            <v>60.4</v>
          </cell>
          <cell r="AD24">
            <v>69.7</v>
          </cell>
        </row>
        <row r="25">
          <cell r="A25" t="str">
            <v xml:space="preserve">              (c) Deferred Tax</v>
          </cell>
          <cell r="E25">
            <v>1.0049999999999999</v>
          </cell>
          <cell r="F25">
            <v>4.9119999999999999</v>
          </cell>
          <cell r="G25">
            <v>1.3740000000000001</v>
          </cell>
          <cell r="H25">
            <v>2.5779999999999998</v>
          </cell>
          <cell r="I25">
            <v>2.4039999999999999</v>
          </cell>
          <cell r="J25">
            <v>5.5039999999999996</v>
          </cell>
          <cell r="K25">
            <v>8.5</v>
          </cell>
          <cell r="L25">
            <v>6.992</v>
          </cell>
          <cell r="M25">
            <v>10.092000000000001</v>
          </cell>
          <cell r="N25">
            <v>11.964</v>
          </cell>
          <cell r="O25">
            <v>12</v>
          </cell>
          <cell r="P25">
            <v>21.6</v>
          </cell>
          <cell r="Q25">
            <v>24.571000000000002</v>
          </cell>
          <cell r="R25">
            <v>30.986000000000001</v>
          </cell>
          <cell r="S25">
            <v>38.743000000000002</v>
          </cell>
          <cell r="T25">
            <v>33.984999999999999</v>
          </cell>
          <cell r="U25">
            <v>45.000999999999998</v>
          </cell>
          <cell r="V25">
            <v>2.7330000000000041</v>
          </cell>
          <cell r="W25">
            <v>83.478999999999999</v>
          </cell>
          <cell r="X25">
            <v>38.585000000000001</v>
          </cell>
          <cell r="Y25">
            <v>44.481999999999999</v>
          </cell>
          <cell r="Z25">
            <v>80.599999999999994</v>
          </cell>
          <cell r="AA25">
            <v>85.5</v>
          </cell>
          <cell r="AB25">
            <v>98.1</v>
          </cell>
          <cell r="AC25">
            <v>108.6</v>
          </cell>
          <cell r="AD25">
            <v>119.8</v>
          </cell>
        </row>
        <row r="26">
          <cell r="A26" t="str">
            <v>Earlier years income tax</v>
          </cell>
          <cell r="E26">
            <v>7.3999999999999996E-2</v>
          </cell>
          <cell r="I26">
            <v>2.4420000000000002</v>
          </cell>
          <cell r="M26">
            <v>0.746</v>
          </cell>
          <cell r="Q26">
            <v>0.32</v>
          </cell>
          <cell r="R26">
            <v>0</v>
          </cell>
          <cell r="S26">
            <v>0</v>
          </cell>
          <cell r="T26">
            <v>0</v>
          </cell>
          <cell r="U26">
            <v>0.72499999999999998</v>
          </cell>
          <cell r="V26">
            <v>0</v>
          </cell>
          <cell r="W26">
            <v>0</v>
          </cell>
          <cell r="X26">
            <v>0</v>
          </cell>
          <cell r="Y26">
            <v>0.57699999999999996</v>
          </cell>
          <cell r="Z26">
            <v>0</v>
          </cell>
          <cell r="AA26">
            <v>0.3</v>
          </cell>
          <cell r="AB26">
            <v>0</v>
          </cell>
          <cell r="AC26">
            <v>0</v>
          </cell>
          <cell r="AD26">
            <v>0</v>
          </cell>
        </row>
        <row r="28">
          <cell r="A28" t="str">
            <v>Net Profit</v>
          </cell>
          <cell r="B28">
            <v>11.197999999999988</v>
          </cell>
          <cell r="C28">
            <v>17.463000000000005</v>
          </cell>
          <cell r="D28">
            <v>18.127000000000095</v>
          </cell>
          <cell r="E28">
            <v>23.494000000000003</v>
          </cell>
          <cell r="F28">
            <v>15.545000000000016</v>
          </cell>
          <cell r="G28">
            <v>42.63400000000005</v>
          </cell>
          <cell r="H28">
            <v>20.157999999999973</v>
          </cell>
          <cell r="I28">
            <v>35.729999999999897</v>
          </cell>
          <cell r="J28">
            <v>49.072999999999524</v>
          </cell>
          <cell r="K28">
            <v>61.934000000000054</v>
          </cell>
          <cell r="L28">
            <v>39.458999999999875</v>
          </cell>
          <cell r="M28">
            <v>47.299000000000184</v>
          </cell>
          <cell r="N28">
            <v>69.355999999999909</v>
          </cell>
          <cell r="O28">
            <v>101.42399999999989</v>
          </cell>
          <cell r="P28">
            <v>106.79399999999936</v>
          </cell>
          <cell r="Q28">
            <v>107.93699999999961</v>
          </cell>
          <cell r="R28">
            <v>135.23299999999941</v>
          </cell>
          <cell r="S28">
            <v>185.64500000000007</v>
          </cell>
          <cell r="T28">
            <v>162.37699999999944</v>
          </cell>
          <cell r="U28">
            <v>158.32000000000011</v>
          </cell>
          <cell r="V28">
            <v>158.46699999999919</v>
          </cell>
          <cell r="W28">
            <v>190.53099999999992</v>
          </cell>
          <cell r="X28">
            <v>187.1520000000009</v>
          </cell>
          <cell r="Y28">
            <v>68.764000000000578</v>
          </cell>
          <cell r="Z28">
            <v>296.89999999999884</v>
          </cell>
          <cell r="AA28">
            <v>316.50000000000227</v>
          </cell>
          <cell r="AB28">
            <v>320.9999999999996</v>
          </cell>
          <cell r="AC28">
            <v>325.3</v>
          </cell>
          <cell r="AD28">
            <v>361.79999999999933</v>
          </cell>
        </row>
        <row r="29">
          <cell r="AQ29">
            <v>450</v>
          </cell>
        </row>
        <row r="30">
          <cell r="A30" t="str">
            <v>Exceptional Income net of tax</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227.7</v>
          </cell>
          <cell r="W30">
            <v>248.92440000000002</v>
          </cell>
          <cell r="X30">
            <v>0</v>
          </cell>
          <cell r="Y30">
            <v>118.36982200000001</v>
          </cell>
          <cell r="Z30">
            <v>0</v>
          </cell>
          <cell r="AA30">
            <v>0</v>
          </cell>
          <cell r="AB30">
            <v>0</v>
          </cell>
          <cell r="AC30">
            <v>0</v>
          </cell>
          <cell r="AD30">
            <v>0</v>
          </cell>
          <cell r="AQ30">
            <v>0.22</v>
          </cell>
        </row>
        <row r="31">
          <cell r="AQ31">
            <v>99</v>
          </cell>
        </row>
        <row r="32">
          <cell r="A32" t="str">
            <v>Reported Net profit</v>
          </cell>
          <cell r="B32">
            <v>133.19399999999999</v>
          </cell>
          <cell r="C32">
            <v>133.19399999999999</v>
          </cell>
          <cell r="D32">
            <v>133.19399999999999</v>
          </cell>
          <cell r="E32">
            <v>173.19399999999999</v>
          </cell>
          <cell r="F32">
            <v>173.19399999999999</v>
          </cell>
          <cell r="G32">
            <v>42.63400000000005</v>
          </cell>
          <cell r="H32">
            <v>20.157999999999973</v>
          </cell>
          <cell r="I32">
            <v>35.729999999999897</v>
          </cell>
          <cell r="J32">
            <v>49.072999999999524</v>
          </cell>
          <cell r="K32">
            <v>61.934000000000054</v>
          </cell>
          <cell r="L32">
            <v>39.458999999999875</v>
          </cell>
          <cell r="M32">
            <v>47.299000000000184</v>
          </cell>
          <cell r="N32">
            <v>69.355999999999909</v>
          </cell>
          <cell r="O32">
            <v>101.42399999999989</v>
          </cell>
          <cell r="P32">
            <v>106.79399999999936</v>
          </cell>
          <cell r="Q32">
            <v>107.93699999999961</v>
          </cell>
          <cell r="R32">
            <v>135.23299999999941</v>
          </cell>
          <cell r="S32">
            <v>185.64500000000007</v>
          </cell>
          <cell r="T32">
            <v>162.37699999999944</v>
          </cell>
          <cell r="U32">
            <v>158.32000000000011</v>
          </cell>
          <cell r="V32">
            <v>386.16699999999918</v>
          </cell>
          <cell r="W32">
            <v>439.45539999999994</v>
          </cell>
          <cell r="X32">
            <v>187.1520000000009</v>
          </cell>
          <cell r="Y32">
            <v>187.13382200000058</v>
          </cell>
          <cell r="Z32">
            <v>296.89999999999884</v>
          </cell>
          <cell r="AA32">
            <v>316.50000000000227</v>
          </cell>
          <cell r="AB32">
            <v>320.9999999999996</v>
          </cell>
          <cell r="AC32">
            <v>325.3</v>
          </cell>
          <cell r="AD32">
            <v>361.79999999999933</v>
          </cell>
        </row>
        <row r="33">
          <cell r="A33" t="str">
            <v>Net profit %</v>
          </cell>
          <cell r="J33">
            <v>3.5455218035899225E-2</v>
          </cell>
          <cell r="K33">
            <v>4.0455703114946777E-2</v>
          </cell>
          <cell r="L33">
            <v>2.5697500323994607E-2</v>
          </cell>
          <cell r="M33">
            <v>2.2178967891865718E-2</v>
          </cell>
          <cell r="N33">
            <v>3.4484147365584326E-2</v>
          </cell>
          <cell r="O33">
            <v>4.2577378878389277E-2</v>
          </cell>
          <cell r="P33">
            <v>3.8840170266251736E-2</v>
          </cell>
          <cell r="Q33">
            <v>3.0197109177305829E-2</v>
          </cell>
          <cell r="R33">
            <v>3.706730981394378E-2</v>
          </cell>
          <cell r="S33">
            <v>3.9331451135526309E-2</v>
          </cell>
          <cell r="T33">
            <v>3.5656227910703511E-2</v>
          </cell>
          <cell r="U33">
            <v>2.7526435427454334E-2</v>
          </cell>
          <cell r="V33">
            <v>2.6263830952329124E-2</v>
          </cell>
          <cell r="W33">
            <v>2.5313473970091906E-2</v>
          </cell>
          <cell r="X33">
            <v>2.1735429172292681E-2</v>
          </cell>
          <cell r="Y33">
            <v>6.7439713325316668E-3</v>
          </cell>
          <cell r="Z33">
            <v>2.732778616398502E-2</v>
          </cell>
          <cell r="AA33">
            <v>2.5799877725698167E-2</v>
          </cell>
          <cell r="AB33">
            <v>2.3701581582172837E-2</v>
          </cell>
          <cell r="AC33">
            <v>2.354891485326268E-2</v>
          </cell>
          <cell r="AD33">
            <v>2.3941080326360952E-2</v>
          </cell>
        </row>
        <row r="35">
          <cell r="A35" t="str">
            <v>Interims analysis - Growth Y-o-Y</v>
          </cell>
        </row>
        <row r="37">
          <cell r="A37" t="str">
            <v>Net Sales</v>
          </cell>
          <cell r="F37">
            <v>87.822025348845486</v>
          </cell>
          <cell r="G37">
            <v>50.051628649206805</v>
          </cell>
          <cell r="H37">
            <v>27.558259329914868</v>
          </cell>
          <cell r="I37">
            <v>76.698303818530661</v>
          </cell>
          <cell r="J37">
            <v>54.558012129387535</v>
          </cell>
          <cell r="K37">
            <v>36.816569104964472</v>
          </cell>
          <cell r="L37">
            <v>57.183466817348005</v>
          </cell>
          <cell r="M37">
            <v>46.371672912462778</v>
          </cell>
          <cell r="N37">
            <v>45.312206484577565</v>
          </cell>
          <cell r="O37">
            <v>55.601018741153155</v>
          </cell>
          <cell r="P37">
            <v>79.064928535563524</v>
          </cell>
          <cell r="Q37">
            <v>67.60784692531108</v>
          </cell>
          <cell r="R37">
            <v>81.395733881982423</v>
          </cell>
          <cell r="S37">
            <v>98.144250265520895</v>
          </cell>
          <cell r="T37">
            <v>65.62404530734922</v>
          </cell>
          <cell r="U37">
            <v>0.60909183740556139</v>
          </cell>
          <cell r="V37">
            <v>0.65382345629166827</v>
          </cell>
          <cell r="W37">
            <v>0.59466921072691736</v>
          </cell>
          <cell r="X37">
            <v>0.89076317990566034</v>
          </cell>
          <cell r="Y37">
            <v>0.77279945865140642</v>
          </cell>
          <cell r="Z37">
            <v>0.80063208742820913</v>
          </cell>
          <cell r="AA37">
            <v>0.62982948668774408</v>
          </cell>
          <cell r="AB37">
            <v>0.57290123243153834</v>
          </cell>
          <cell r="AF37" t="str">
            <v>Trend in OPM</v>
          </cell>
        </row>
        <row r="38">
          <cell r="A38" t="str">
            <v>Other Income</v>
          </cell>
          <cell r="F38">
            <v>14.005805515239489</v>
          </cell>
          <cell r="G38">
            <v>-26.40483383685801</v>
          </cell>
          <cell r="H38">
            <v>92.167761495704895</v>
          </cell>
          <cell r="I38">
            <v>-24.357476635514018</v>
          </cell>
          <cell r="J38">
            <v>47.485677912157875</v>
          </cell>
          <cell r="K38">
            <v>63.136288998357969</v>
          </cell>
          <cell r="L38">
            <v>118.8272416513279</v>
          </cell>
          <cell r="M38">
            <v>-48.185328185328181</v>
          </cell>
          <cell r="N38">
            <v>51.359516616314195</v>
          </cell>
          <cell r="O38">
            <v>353.1454453950679</v>
          </cell>
          <cell r="P38">
            <v>-62.052391252102858</v>
          </cell>
          <cell r="Q38">
            <v>3934.7242921013412</v>
          </cell>
          <cell r="R38">
            <v>105.84545195323641</v>
          </cell>
          <cell r="S38">
            <v>-51.554864504664586</v>
          </cell>
          <cell r="T38">
            <v>46.706776440785312</v>
          </cell>
          <cell r="U38">
            <v>9.5741144313522542E-2</v>
          </cell>
          <cell r="V38">
            <v>1.4308075910790969</v>
          </cell>
          <cell r="W38">
            <v>2.4759284731780573E-2</v>
          </cell>
          <cell r="X38">
            <v>1.0224476581048996</v>
          </cell>
          <cell r="Y38">
            <v>-0.98961739423563122</v>
          </cell>
          <cell r="Z38">
            <v>-0.58399817643036256</v>
          </cell>
          <cell r="AA38">
            <v>1.9530201342281699</v>
          </cell>
          <cell r="AB38">
            <v>0.76093916755602997</v>
          </cell>
        </row>
        <row r="39">
          <cell r="A39" t="str">
            <v>Total Expenditure</v>
          </cell>
          <cell r="F39">
            <v>88.844670200575024</v>
          </cell>
          <cell r="G39">
            <v>47.56523292960901</v>
          </cell>
          <cell r="H39">
            <v>26.259749000635036</v>
          </cell>
          <cell r="I39">
            <v>77.267933255277072</v>
          </cell>
          <cell r="J39">
            <v>54.060498763774014</v>
          </cell>
          <cell r="K39">
            <v>35.893407052115059</v>
          </cell>
          <cell r="L39">
            <v>57.54479211507109</v>
          </cell>
          <cell r="M39">
            <v>47.295622867542228</v>
          </cell>
          <cell r="N39">
            <v>44.99244726159737</v>
          </cell>
          <cell r="O39">
            <v>56.937638552820346</v>
          </cell>
          <cell r="P39">
            <v>77.42707055491573</v>
          </cell>
          <cell r="Q39">
            <v>69.323329708611837</v>
          </cell>
          <cell r="R39">
            <v>84.116204046338197</v>
          </cell>
          <cell r="S39">
            <v>100.4001804020084</v>
          </cell>
          <cell r="T39">
            <v>66.326659256640895</v>
          </cell>
          <cell r="U39">
            <v>60.58946854260936</v>
          </cell>
          <cell r="V39">
            <v>66.791106920550504</v>
          </cell>
          <cell r="W39">
            <v>60.247603493492029</v>
          </cell>
          <cell r="X39">
            <v>92.077598446246455</v>
          </cell>
          <cell r="Y39">
            <v>79.016318587736507</v>
          </cell>
          <cell r="Z39">
            <v>0.76358348373684204</v>
          </cell>
          <cell r="AA39">
            <v>0.60584921599961317</v>
          </cell>
          <cell r="AB39">
            <v>0.54875603121339078</v>
          </cell>
        </row>
        <row r="40">
          <cell r="A40" t="str">
            <v xml:space="preserve">              (a) Increase/ Decrease in Stock Trade</v>
          </cell>
          <cell r="F40">
            <v>256.9418132611637</v>
          </cell>
          <cell r="G40">
            <v>-74.527425828283626</v>
          </cell>
          <cell r="H40">
            <v>-3.3656684943061843</v>
          </cell>
          <cell r="I40">
            <v>8.1145566874597961</v>
          </cell>
          <cell r="J40">
            <v>-74.380165289256198</v>
          </cell>
          <cell r="K40">
            <v>850.45106277805223</v>
          </cell>
          <cell r="L40">
            <v>-375.14257448789573</v>
          </cell>
          <cell r="M40">
            <v>46.864341702006975</v>
          </cell>
          <cell r="N40">
            <v>1125.7373976521653</v>
          </cell>
          <cell r="O40">
            <v>140.18241982564152</v>
          </cell>
          <cell r="P40">
            <v>-441.2770592527574</v>
          </cell>
          <cell r="Q40">
            <v>105.80767636418446</v>
          </cell>
          <cell r="R40">
            <v>262.53370139956382</v>
          </cell>
          <cell r="S40">
            <v>39.001924477129556</v>
          </cell>
          <cell r="T40">
            <v>31.359868614721975</v>
          </cell>
          <cell r="U40">
            <v>116.69378926768977</v>
          </cell>
          <cell r="V40">
            <v>-13.127276844285497</v>
          </cell>
          <cell r="W40">
            <v>90.364019441372108</v>
          </cell>
          <cell r="X40">
            <v>126.05692610363323</v>
          </cell>
          <cell r="Y40">
            <v>42.214490475798172</v>
          </cell>
          <cell r="Z40">
            <v>2.5921456790502035</v>
          </cell>
          <cell r="AA40">
            <v>0.60750325029689978</v>
          </cell>
          <cell r="AB40">
            <v>0.14515765483733634</v>
          </cell>
        </row>
        <row r="41">
          <cell r="A41" t="str">
            <v xml:space="preserve">              (b) Consumption of Raw Material</v>
          </cell>
          <cell r="F41">
            <v>87.140121421965063</v>
          </cell>
          <cell r="G41">
            <v>40.175730107040344</v>
          </cell>
          <cell r="H41">
            <v>17.308900429315898</v>
          </cell>
          <cell r="I41">
            <v>82.900427110362116</v>
          </cell>
          <cell r="J41">
            <v>47.96298379035975</v>
          </cell>
          <cell r="K41">
            <v>54.310219374025962</v>
          </cell>
          <cell r="L41">
            <v>42.108388625301529</v>
          </cell>
          <cell r="M41">
            <v>32.864829377131869</v>
          </cell>
          <cell r="N41">
            <v>57.198282368584174</v>
          </cell>
          <cell r="O41">
            <v>66.322187042662179</v>
          </cell>
          <cell r="P41">
            <v>135.52519195904586</v>
          </cell>
          <cell r="Q41">
            <v>72.660747724134382</v>
          </cell>
          <cell r="R41">
            <v>97.399467294308664</v>
          </cell>
          <cell r="S41">
            <v>91.484795953766465</v>
          </cell>
          <cell r="T41">
            <v>58.561034650333312</v>
          </cell>
          <cell r="U41">
            <v>66.366078335255423</v>
          </cell>
          <cell r="V41">
            <v>50.632822739597174</v>
          </cell>
          <cell r="W41">
            <v>63.686385207554409</v>
          </cell>
          <cell r="X41">
            <v>95.662709823293767</v>
          </cell>
          <cell r="Y41">
            <v>82.12524749313404</v>
          </cell>
          <cell r="Z41">
            <v>1.0273359162497449</v>
          </cell>
          <cell r="AA41">
            <v>0.66344930843517957</v>
          </cell>
          <cell r="AB41">
            <v>0.56986973191853196</v>
          </cell>
        </row>
        <row r="42">
          <cell r="A42" t="str">
            <v xml:space="preserve">              (c) Staff Cost</v>
          </cell>
          <cell r="F42">
            <v>100.87106140445208</v>
          </cell>
          <cell r="G42">
            <v>58.962282819487875</v>
          </cell>
          <cell r="H42">
            <v>37.226645167791993</v>
          </cell>
          <cell r="I42">
            <v>-20.335772984078069</v>
          </cell>
          <cell r="J42">
            <v>58.153541410139731</v>
          </cell>
          <cell r="K42">
            <v>51.390514129216982</v>
          </cell>
          <cell r="L42">
            <v>53.565396195931548</v>
          </cell>
          <cell r="M42">
            <v>86.702663496796561</v>
          </cell>
          <cell r="N42">
            <v>60.99216356650814</v>
          </cell>
          <cell r="O42">
            <v>72.145840870966694</v>
          </cell>
          <cell r="P42">
            <v>96.139193088167318</v>
          </cell>
          <cell r="Q42">
            <v>98.238874260802007</v>
          </cell>
          <cell r="R42">
            <v>95.434140392560906</v>
          </cell>
          <cell r="S42">
            <v>134.84021972772865</v>
          </cell>
          <cell r="T42">
            <v>100.50388478918113</v>
          </cell>
          <cell r="U42">
            <v>140.77592213560942</v>
          </cell>
          <cell r="V42">
            <v>144.45251351569433</v>
          </cell>
          <cell r="W42">
            <v>99.714424027434816</v>
          </cell>
          <cell r="X42">
            <v>117.51544335814002</v>
          </cell>
          <cell r="Y42">
            <v>30.875959440670119</v>
          </cell>
          <cell r="Z42">
            <v>0.41233426858117395</v>
          </cell>
          <cell r="AA42">
            <v>0.42544038326788014</v>
          </cell>
          <cell r="AB42">
            <v>0.35046997174951744</v>
          </cell>
        </row>
        <row r="43">
          <cell r="A43" t="str">
            <v xml:space="preserve">              (d) Other Expenditure</v>
          </cell>
          <cell r="F43">
            <v>113.76977963850811</v>
          </cell>
          <cell r="G43">
            <v>25.894872793839042</v>
          </cell>
          <cell r="H43">
            <v>48.647654896486415</v>
          </cell>
          <cell r="I43">
            <v>32.707771363400461</v>
          </cell>
          <cell r="J43">
            <v>46.765608629957399</v>
          </cell>
          <cell r="K43">
            <v>30.125946933567338</v>
          </cell>
          <cell r="L43">
            <v>38.05712656641078</v>
          </cell>
          <cell r="M43">
            <v>123.29990681775386</v>
          </cell>
          <cell r="N43">
            <v>40.002726252013289</v>
          </cell>
          <cell r="O43">
            <v>59.980192729950012</v>
          </cell>
          <cell r="P43">
            <v>59.419431639426911</v>
          </cell>
          <cell r="Q43">
            <v>68.47639248347572</v>
          </cell>
          <cell r="R43">
            <v>88.1845923640808</v>
          </cell>
          <cell r="S43">
            <v>82.087148116773093</v>
          </cell>
          <cell r="T43">
            <v>69.086701018163097</v>
          </cell>
          <cell r="U43">
            <v>52.21206229426145</v>
          </cell>
          <cell r="V43">
            <v>61.887236881518405</v>
          </cell>
          <cell r="W43">
            <v>52.407068383399746</v>
          </cell>
          <cell r="X43">
            <v>87.266432789648121</v>
          </cell>
          <cell r="Y43">
            <v>55.280495495951222</v>
          </cell>
          <cell r="Z43">
            <v>0.53112245026690563</v>
          </cell>
          <cell r="AA43">
            <v>0.41503619040910156</v>
          </cell>
          <cell r="AB43">
            <v>0.2941393750567749</v>
          </cell>
        </row>
        <row r="44">
          <cell r="A44" t="str">
            <v>Gross profit</v>
          </cell>
          <cell r="F44">
            <v>101.80355529574312</v>
          </cell>
          <cell r="G44">
            <v>40.460503168412899</v>
          </cell>
          <cell r="H44">
            <v>46.242979098965641</v>
          </cell>
          <cell r="I44">
            <v>29.940566718764217</v>
          </cell>
          <cell r="J44">
            <v>51.469286045814911</v>
          </cell>
          <cell r="K44">
            <v>36.671008500854299</v>
          </cell>
          <cell r="L44">
            <v>43.183840788493001</v>
          </cell>
          <cell r="M44">
            <v>91.394305840599245</v>
          </cell>
          <cell r="N44">
            <v>44.985700128655481</v>
          </cell>
          <cell r="O44">
            <v>56.575792010155659</v>
          </cell>
          <cell r="P44">
            <v>73.074241185279519</v>
          </cell>
          <cell r="Q44">
            <v>67.392051763300103</v>
          </cell>
          <cell r="R44">
            <v>79.908505372911009</v>
          </cell>
          <cell r="S44">
            <v>87.13984011513287</v>
          </cell>
          <cell r="T44">
            <v>70.504033909755833</v>
          </cell>
          <cell r="U44">
            <v>68.456389397694167</v>
          </cell>
          <cell r="V44">
            <v>71.536442082338098</v>
          </cell>
          <cell r="W44">
            <v>59.593810101020736</v>
          </cell>
          <cell r="X44">
            <v>84.40136061585774</v>
          </cell>
          <cell r="Y44">
            <v>49.31836170952748</v>
          </cell>
          <cell r="Z44">
            <v>0.66038406672427108</v>
          </cell>
          <cell r="AA44">
            <v>0.5364869759800921</v>
          </cell>
          <cell r="AB44">
            <v>0.43391423284714015</v>
          </cell>
        </row>
        <row r="46">
          <cell r="A46" t="str">
            <v>Operating profit</v>
          </cell>
          <cell r="F46">
            <v>77.527620462352573</v>
          </cell>
          <cell r="G46">
            <v>79.884606669106887</v>
          </cell>
          <cell r="H46">
            <v>44.132130405089498</v>
          </cell>
          <cell r="I46">
            <v>70.25602746883601</v>
          </cell>
          <cell r="J46">
            <v>59.885469236199462</v>
          </cell>
          <cell r="K46">
            <v>45.903021376383244</v>
          </cell>
          <cell r="L46">
            <v>53.143469911967898</v>
          </cell>
          <cell r="M46">
            <v>35.491819090542954</v>
          </cell>
          <cell r="N46">
            <v>48.611497260610491</v>
          </cell>
          <cell r="O46">
            <v>43.34756822453496</v>
          </cell>
          <cell r="P46">
            <v>97.904215994397788</v>
          </cell>
          <cell r="Q46">
            <v>45.647573500384553</v>
          </cell>
          <cell r="R46">
            <v>54.009365181553349</v>
          </cell>
          <cell r="S46">
            <v>75.502346678280375</v>
          </cell>
          <cell r="T46">
            <v>58.378520706651194</v>
          </cell>
          <cell r="U46">
            <v>65.667225038767867</v>
          </cell>
          <cell r="V46">
            <v>48.428322352907657</v>
          </cell>
          <cell r="W46">
            <v>50.519932734774819</v>
          </cell>
          <cell r="X46">
            <v>56.573184607152328</v>
          </cell>
          <cell r="Y46">
            <v>52.231064050057881</v>
          </cell>
          <cell r="Z46">
            <v>1.3016616157847487</v>
          </cell>
          <cell r="AA46">
            <v>0.92241584936370136</v>
          </cell>
          <cell r="AB46">
            <v>0.89368236108046073</v>
          </cell>
        </row>
        <row r="48">
          <cell r="A48" t="str">
            <v xml:space="preserve">Interest and Financial Charges </v>
          </cell>
          <cell r="F48">
            <v>75.106122448979605</v>
          </cell>
          <cell r="G48">
            <v>35.444842216918595</v>
          </cell>
          <cell r="H48">
            <v>58.277710909289858</v>
          </cell>
          <cell r="I48">
            <v>63.53582040277319</v>
          </cell>
          <cell r="J48">
            <v>5.8879746392857868</v>
          </cell>
          <cell r="K48">
            <v>24.137931034482762</v>
          </cell>
          <cell r="L48">
            <v>23.813803433575288</v>
          </cell>
          <cell r="M48">
            <v>64.711819925305349</v>
          </cell>
          <cell r="N48">
            <v>38.569573161335782</v>
          </cell>
          <cell r="O48">
            <v>23.752070026023198</v>
          </cell>
          <cell r="P48">
            <v>19.613244244262873</v>
          </cell>
          <cell r="Q48">
            <v>-33.92572619193529</v>
          </cell>
          <cell r="R48">
            <v>-9.0948084132935101</v>
          </cell>
          <cell r="S48">
            <v>26.405085069776323</v>
          </cell>
          <cell r="T48">
            <v>56.732070891748499</v>
          </cell>
          <cell r="U48">
            <v>0.81693563346317943</v>
          </cell>
          <cell r="V48">
            <v>1.1782150533876239</v>
          </cell>
          <cell r="W48">
            <v>1.6124869245214062</v>
          </cell>
          <cell r="X48">
            <v>1.2722606649656991</v>
          </cell>
          <cell r="Y48">
            <v>2.4378311604781984</v>
          </cell>
          <cell r="Z48">
            <v>1.8208337344757872</v>
          </cell>
          <cell r="AA48">
            <v>1.0155046238898562</v>
          </cell>
          <cell r="AB48">
            <v>0.87305027132358726</v>
          </cell>
        </row>
        <row r="49">
          <cell r="A49" t="str">
            <v>Depreciation</v>
          </cell>
          <cell r="F49">
            <v>65.262889229198564</v>
          </cell>
          <cell r="G49">
            <v>58.707017896641879</v>
          </cell>
          <cell r="H49">
            <v>50.609929078014183</v>
          </cell>
          <cell r="I49">
            <v>36.608500470639349</v>
          </cell>
          <cell r="J49">
            <v>54.864864864864884</v>
          </cell>
          <cell r="K49">
            <v>31.757998099461492</v>
          </cell>
          <cell r="L49">
            <v>40.980724555785784</v>
          </cell>
          <cell r="M49">
            <v>30.497694387024943</v>
          </cell>
          <cell r="N49">
            <v>51.927200199451519</v>
          </cell>
          <cell r="O49">
            <v>68.982594480238518</v>
          </cell>
          <cell r="P49">
            <v>65.044090139841444</v>
          </cell>
          <cell r="Q49">
            <v>24.523780512570582</v>
          </cell>
          <cell r="R49">
            <v>23.325347074075275</v>
          </cell>
          <cell r="S49">
            <v>30.729833546734952</v>
          </cell>
          <cell r="T49">
            <v>58.10194554629107</v>
          </cell>
          <cell r="U49">
            <v>1.1543103167096125</v>
          </cell>
          <cell r="V49">
            <v>0.78166915052160935</v>
          </cell>
          <cell r="W49">
            <v>0.79111981717270652</v>
          </cell>
          <cell r="X49">
            <v>0.59227526411906273</v>
          </cell>
          <cell r="Y49">
            <v>0.90887068691426043</v>
          </cell>
          <cell r="Z49">
            <v>1.2808747087291632</v>
          </cell>
          <cell r="AA49">
            <v>1.4801623467366603</v>
          </cell>
          <cell r="AB49">
            <v>1.3924624569903421</v>
          </cell>
        </row>
        <row r="50">
          <cell r="A50" t="str">
            <v>Profit before tax</v>
          </cell>
          <cell r="F50">
            <v>83.127164769916178</v>
          </cell>
          <cell r="G50">
            <v>152.6176626123746</v>
          </cell>
          <cell r="H50">
            <v>25.727240307707255</v>
          </cell>
          <cell r="I50">
            <v>90.8399739795084</v>
          </cell>
          <cell r="J50">
            <v>166.25686751328237</v>
          </cell>
          <cell r="K50">
            <v>69.633661293698879</v>
          </cell>
          <cell r="L50">
            <v>122.68730499615029</v>
          </cell>
          <cell r="M50">
            <v>4.3545878693630025</v>
          </cell>
          <cell r="N50">
            <v>55.309936575053968</v>
          </cell>
          <cell r="O50">
            <v>56.630550139447422</v>
          </cell>
          <cell r="P50">
            <v>163.64976254162289</v>
          </cell>
          <cell r="Q50">
            <v>242.08398832247715</v>
          </cell>
          <cell r="R50">
            <v>109.42859943153928</v>
          </cell>
          <cell r="S50">
            <v>103.16803756578766</v>
          </cell>
          <cell r="T50">
            <v>58.925145278617805</v>
          </cell>
          <cell r="U50">
            <v>42.342879991406605</v>
          </cell>
          <cell r="V50">
            <v>25.522588294022164</v>
          </cell>
          <cell r="W50">
            <v>10.541398927362277</v>
          </cell>
          <cell r="X50">
            <v>25.911418186240496</v>
          </cell>
          <cell r="Y50">
            <v>-55.943047368288433</v>
          </cell>
          <cell r="Z50">
            <v>0.90227635203711931</v>
          </cell>
          <cell r="AA50">
            <v>0.70986346350842089</v>
          </cell>
          <cell r="AB50">
            <v>0.74518865972269444</v>
          </cell>
        </row>
        <row r="51">
          <cell r="A51" t="str">
            <v>Net Profit</v>
          </cell>
          <cell r="F51">
            <v>38.819432041436251</v>
          </cell>
          <cell r="G51">
            <v>144.13903682070685</v>
          </cell>
          <cell r="H51">
            <v>11.204280906933683</v>
          </cell>
          <cell r="I51">
            <v>52.081382480632897</v>
          </cell>
          <cell r="J51">
            <v>215.6834995175264</v>
          </cell>
          <cell r="K51">
            <v>45.269034104236013</v>
          </cell>
          <cell r="L51">
            <v>95.748586169262467</v>
          </cell>
          <cell r="M51">
            <v>32.378953260566256</v>
          </cell>
          <cell r="N51">
            <v>41.332300857906759</v>
          </cell>
          <cell r="O51">
            <v>63.761423450769847</v>
          </cell>
          <cell r="P51">
            <v>170.64548011860333</v>
          </cell>
          <cell r="Q51">
            <v>128.20144189094736</v>
          </cell>
          <cell r="R51">
            <v>94.983851433184711</v>
          </cell>
          <cell r="S51">
            <v>83.038531314087649</v>
          </cell>
          <cell r="T51">
            <v>52.04693147555146</v>
          </cell>
          <cell r="U51">
            <v>46.678154849588815</v>
          </cell>
          <cell r="V51">
            <v>17.180717724224024</v>
          </cell>
          <cell r="W51">
            <v>2.6319049799347516</v>
          </cell>
          <cell r="X51">
            <v>15.257702753469736</v>
          </cell>
          <cell r="Y51">
            <v>-56.566447700858681</v>
          </cell>
          <cell r="Z51">
            <v>0.87357620198527375</v>
          </cell>
          <cell r="AA51">
            <v>0.66114700494933842</v>
          </cell>
          <cell r="AB51">
            <v>0.71518338035392648</v>
          </cell>
        </row>
        <row r="53">
          <cell r="A53" t="str">
            <v>Particulars</v>
          </cell>
          <cell r="B53" t="str">
            <v>1QF02</v>
          </cell>
          <cell r="C53" t="str">
            <v>2QF02</v>
          </cell>
          <cell r="D53" t="str">
            <v>3QF02</v>
          </cell>
          <cell r="E53" t="str">
            <v>4QF02</v>
          </cell>
          <cell r="F53" t="str">
            <v>1QF03</v>
          </cell>
          <cell r="G53" t="str">
            <v>2QF03</v>
          </cell>
          <cell r="H53" t="str">
            <v>3QF03</v>
          </cell>
          <cell r="I53" t="str">
            <v>4QF03</v>
          </cell>
          <cell r="J53" t="str">
            <v>1QF04</v>
          </cell>
          <cell r="K53" t="str">
            <v>2QF04</v>
          </cell>
          <cell r="L53" t="str">
            <v>3QF04</v>
          </cell>
          <cell r="M53" t="str">
            <v>4QF04</v>
          </cell>
          <cell r="N53" t="str">
            <v>1QF05</v>
          </cell>
          <cell r="O53" t="str">
            <v>2QF05</v>
          </cell>
          <cell r="P53" t="str">
            <v>3QF05</v>
          </cell>
          <cell r="Q53" t="str">
            <v>4QF05</v>
          </cell>
          <cell r="R53" t="str">
            <v>1QF06</v>
          </cell>
          <cell r="S53" t="str">
            <v>2QF06</v>
          </cell>
          <cell r="T53" t="str">
            <v>3QF06</v>
          </cell>
          <cell r="U53" t="str">
            <v>4QF06</v>
          </cell>
          <cell r="V53" t="str">
            <v>1QF07</v>
          </cell>
          <cell r="W53" t="str">
            <v>2QF07</v>
          </cell>
          <cell r="X53" t="str">
            <v>3QF07</v>
          </cell>
          <cell r="Y53" t="str">
            <v>4QF07</v>
          </cell>
          <cell r="Z53" t="str">
            <v>1QF08</v>
          </cell>
          <cell r="AA53" t="str">
            <v>2QF08</v>
          </cell>
          <cell r="AB53" t="str">
            <v>3QF08</v>
          </cell>
          <cell r="AC53" t="str">
            <v>4QF08</v>
          </cell>
          <cell r="AD53" t="str">
            <v>1QF08</v>
          </cell>
        </row>
        <row r="54">
          <cell r="A54" t="str">
            <v>Segment Revenue</v>
          </cell>
        </row>
        <row r="55">
          <cell r="A55" t="str">
            <v>Value Retailing</v>
          </cell>
          <cell r="C55">
            <v>149.33199999999999</v>
          </cell>
          <cell r="D55">
            <v>133.203</v>
          </cell>
          <cell r="E55">
            <v>156.12100000000001</v>
          </cell>
          <cell r="F55">
            <v>260.649</v>
          </cell>
          <cell r="G55">
            <v>334.63400000000001</v>
          </cell>
          <cell r="H55">
            <v>260.65499999999997</v>
          </cell>
          <cell r="I55">
            <v>576.79100000000005</v>
          </cell>
          <cell r="J55">
            <v>567.62699999999995</v>
          </cell>
          <cell r="K55">
            <v>747.96</v>
          </cell>
          <cell r="L55">
            <v>730.48199999999997</v>
          </cell>
          <cell r="M55">
            <v>1153.2560000000001</v>
          </cell>
          <cell r="N55">
            <v>1061.386</v>
          </cell>
          <cell r="O55">
            <v>1437.4590000000001</v>
          </cell>
          <cell r="P55">
            <v>1493.857</v>
          </cell>
          <cell r="Q55">
            <v>2102.009</v>
          </cell>
          <cell r="R55">
            <v>2446.79</v>
          </cell>
          <cell r="S55">
            <v>3388.4940000000001</v>
          </cell>
          <cell r="T55">
            <v>2978.6819999999998</v>
          </cell>
          <cell r="U55">
            <v>3983.3989999999999</v>
          </cell>
          <cell r="V55">
            <v>4364.9250000000002</v>
          </cell>
          <cell r="W55">
            <v>5527.5510000000004</v>
          </cell>
          <cell r="X55">
            <v>5584.6869999999999</v>
          </cell>
          <cell r="Y55">
            <v>7005.7370000000037</v>
          </cell>
          <cell r="Z55">
            <v>7902</v>
          </cell>
          <cell r="AA55">
            <v>9400.6</v>
          </cell>
          <cell r="AB55">
            <v>8811.6</v>
          </cell>
          <cell r="AC55">
            <v>9992.7999999999993</v>
          </cell>
          <cell r="AD55">
            <v>11030.2</v>
          </cell>
        </row>
        <row r="56">
          <cell r="A56" t="str">
            <v>Lifestyle Retailing</v>
          </cell>
          <cell r="B56">
            <v>277.31900000000002</v>
          </cell>
          <cell r="C56">
            <v>393.57900000000001</v>
          </cell>
          <cell r="D56">
            <v>386.06099999999998</v>
          </cell>
          <cell r="E56">
            <v>495.53199999999998</v>
          </cell>
          <cell r="F56">
            <v>407.08199999999999</v>
          </cell>
          <cell r="G56">
            <v>434.161</v>
          </cell>
          <cell r="H56">
            <v>421.16199999999998</v>
          </cell>
          <cell r="I56">
            <v>478.35300000000001</v>
          </cell>
          <cell r="J56">
            <v>501.94799999999998</v>
          </cell>
          <cell r="K56">
            <v>482.69799999999998</v>
          </cell>
          <cell r="L56">
            <v>580.928</v>
          </cell>
          <cell r="M56">
            <v>565.03</v>
          </cell>
          <cell r="N56">
            <v>710.23199999999997</v>
          </cell>
          <cell r="O56">
            <v>895.56299999999999</v>
          </cell>
          <cell r="P56">
            <v>1023.598</v>
          </cell>
          <cell r="Q56">
            <v>1096.06</v>
          </cell>
          <cell r="R56">
            <v>1101.9190000000001</v>
          </cell>
          <cell r="S56">
            <v>1327.3119999999999</v>
          </cell>
          <cell r="T56">
            <v>1528.0940000000001</v>
          </cell>
          <cell r="U56">
            <v>1589.933</v>
          </cell>
          <cell r="V56">
            <v>1656.559</v>
          </cell>
          <cell r="W56">
            <v>1817.231</v>
          </cell>
          <cell r="X56">
            <v>2833.25</v>
          </cell>
          <cell r="Y56">
            <v>3058.3599999999997</v>
          </cell>
          <cell r="Z56">
            <v>3288.3</v>
          </cell>
          <cell r="AA56">
            <v>3593.8</v>
          </cell>
          <cell r="AB56">
            <v>3773.2</v>
          </cell>
          <cell r="AC56">
            <v>3606</v>
          </cell>
          <cell r="AD56">
            <v>4517.1000000000004</v>
          </cell>
        </row>
        <row r="57">
          <cell r="A57" t="str">
            <v>Home</v>
          </cell>
          <cell r="B57">
            <v>199.46799999999999</v>
          </cell>
          <cell r="C57">
            <v>234.827</v>
          </cell>
          <cell r="D57">
            <v>249.33500000000001</v>
          </cell>
          <cell r="E57">
            <v>182.83600000000001</v>
          </cell>
          <cell r="F57">
            <v>242.27199999999999</v>
          </cell>
          <cell r="G57">
            <v>355.58199999999999</v>
          </cell>
          <cell r="H57">
            <v>299.44400000000002</v>
          </cell>
          <cell r="I57">
            <v>406.43900000000002</v>
          </cell>
          <cell r="J57">
            <v>318.21600000000001</v>
          </cell>
          <cell r="K57">
            <v>311.64699999999999</v>
          </cell>
          <cell r="L57">
            <v>233.56299999999999</v>
          </cell>
          <cell r="M57">
            <v>424.82</v>
          </cell>
          <cell r="N57">
            <v>253.85599999999999</v>
          </cell>
          <cell r="O57">
            <v>102.324</v>
          </cell>
          <cell r="P57">
            <v>293.56400000000002</v>
          </cell>
          <cell r="Q57">
            <v>428.20699999999999</v>
          </cell>
          <cell r="R57">
            <v>172.221</v>
          </cell>
          <cell r="S57">
            <v>89.013000000000005</v>
          </cell>
          <cell r="T57">
            <v>119.06</v>
          </cell>
          <cell r="U57">
            <v>260.10599999999999</v>
          </cell>
          <cell r="V57">
            <v>106.83799999999999</v>
          </cell>
          <cell r="W57">
            <v>269.34800000000001</v>
          </cell>
          <cell r="X57">
            <v>302.61399999999998</v>
          </cell>
          <cell r="Y57">
            <v>2868.7999999999997</v>
          </cell>
          <cell r="Z57">
            <v>1548</v>
          </cell>
          <cell r="AA57">
            <v>3220.9</v>
          </cell>
          <cell r="AB57">
            <v>2349.8000000000002</v>
          </cell>
          <cell r="AC57">
            <v>2647.2</v>
          </cell>
          <cell r="AD57">
            <v>3117.3</v>
          </cell>
        </row>
        <row r="58">
          <cell r="A58" t="str">
            <v>Total</v>
          </cell>
          <cell r="B58">
            <v>476.78700000000003</v>
          </cell>
          <cell r="C58">
            <v>777.73800000000006</v>
          </cell>
          <cell r="D58">
            <v>768.59900000000005</v>
          </cell>
          <cell r="E58">
            <v>834.48900000000003</v>
          </cell>
          <cell r="F58">
            <v>910.00299999999993</v>
          </cell>
          <cell r="G58">
            <v>1124.377</v>
          </cell>
          <cell r="H58">
            <v>981.26099999999997</v>
          </cell>
          <cell r="I58">
            <v>1461.5830000000001</v>
          </cell>
          <cell r="J58">
            <v>1387.7909999999997</v>
          </cell>
          <cell r="K58">
            <v>1542.3049999999998</v>
          </cell>
          <cell r="L58">
            <v>1544.973</v>
          </cell>
          <cell r="M58">
            <v>2143.1060000000002</v>
          </cell>
          <cell r="N58">
            <v>2025.4739999999999</v>
          </cell>
          <cell r="O58">
            <v>2435.346</v>
          </cell>
          <cell r="P58">
            <v>2811.0189999999998</v>
          </cell>
          <cell r="Q58">
            <v>3626.2759999999998</v>
          </cell>
          <cell r="R58">
            <v>3720.93</v>
          </cell>
          <cell r="S58">
            <v>4804.8190000000004</v>
          </cell>
          <cell r="T58">
            <v>4625.8360000000002</v>
          </cell>
          <cell r="U58">
            <v>5833.4380000000001</v>
          </cell>
          <cell r="V58">
            <v>6128.3220000000001</v>
          </cell>
          <cell r="W58">
            <v>7614.13</v>
          </cell>
          <cell r="X58">
            <v>8720.5509999999995</v>
          </cell>
          <cell r="Y58">
            <v>12932.897000000003</v>
          </cell>
          <cell r="Z58">
            <v>12738.3</v>
          </cell>
          <cell r="AA58">
            <v>16215.300000000001</v>
          </cell>
          <cell r="AB58">
            <v>14934.599999999999</v>
          </cell>
          <cell r="AC58">
            <v>16246</v>
          </cell>
          <cell r="AD58">
            <v>18664.600000000002</v>
          </cell>
        </row>
        <row r="59">
          <cell r="A59" t="str">
            <v>Less Inter Segment Revenue</v>
          </cell>
          <cell r="C59">
            <v>32.027999999999999</v>
          </cell>
          <cell r="D59">
            <v>2.7559999999999998</v>
          </cell>
          <cell r="E59">
            <v>9.9309999999999992</v>
          </cell>
          <cell r="F59">
            <v>14.492000000000001</v>
          </cell>
          <cell r="G59">
            <v>5.4269999999999996</v>
          </cell>
          <cell r="H59">
            <v>4.3650000000000002</v>
          </cell>
          <cell r="I59">
            <v>4.6029999999999998</v>
          </cell>
          <cell r="J59">
            <v>3.7069999999999999</v>
          </cell>
          <cell r="K59">
            <v>11.396000000000001</v>
          </cell>
          <cell r="L59">
            <v>9.4540000000000006</v>
          </cell>
          <cell r="M59">
            <v>10.5</v>
          </cell>
          <cell r="N59">
            <v>14.231</v>
          </cell>
          <cell r="O59">
            <v>53.235999999999997</v>
          </cell>
          <cell r="P59">
            <v>61.442999999999998</v>
          </cell>
          <cell r="Q59">
            <v>51.860999999999997</v>
          </cell>
          <cell r="R59">
            <v>72.620999999999995</v>
          </cell>
          <cell r="S59">
            <v>84.805000000000007</v>
          </cell>
          <cell r="T59">
            <v>84.805000000000007</v>
          </cell>
          <cell r="U59">
            <v>81.876000000000005</v>
          </cell>
          <cell r="V59">
            <v>94.662999999999997</v>
          </cell>
          <cell r="W59">
            <v>87.269000000000005</v>
          </cell>
          <cell r="X59">
            <v>110.093</v>
          </cell>
          <cell r="Y59">
            <v>196.43</v>
          </cell>
          <cell r="Z59">
            <v>736.3</v>
          </cell>
          <cell r="AA59">
            <v>1246.5999999999999</v>
          </cell>
          <cell r="AB59">
            <v>1856.5</v>
          </cell>
          <cell r="AC59">
            <v>945.7</v>
          </cell>
          <cell r="AD59">
            <v>1299.8</v>
          </cell>
          <cell r="AF59" t="str">
            <v>PBIT</v>
          </cell>
        </row>
        <row r="60">
          <cell r="A60" t="str">
            <v>Net Sales</v>
          </cell>
          <cell r="B60">
            <v>476.78700000000003</v>
          </cell>
          <cell r="C60">
            <v>745.71</v>
          </cell>
          <cell r="D60">
            <v>765.84300000000007</v>
          </cell>
          <cell r="E60">
            <v>824.55799999999999</v>
          </cell>
          <cell r="F60">
            <v>895.51099999999997</v>
          </cell>
          <cell r="G60">
            <v>1118.95</v>
          </cell>
          <cell r="H60">
            <v>976.89599999999996</v>
          </cell>
          <cell r="I60">
            <v>1456.98</v>
          </cell>
          <cell r="J60">
            <v>1384.0839999999996</v>
          </cell>
          <cell r="K60">
            <v>1530.9089999999999</v>
          </cell>
          <cell r="L60">
            <v>1535.519</v>
          </cell>
          <cell r="M60">
            <v>2132.6060000000002</v>
          </cell>
          <cell r="N60">
            <v>2011.2429999999999</v>
          </cell>
          <cell r="O60">
            <v>2382.11</v>
          </cell>
          <cell r="P60">
            <v>2749.5759999999996</v>
          </cell>
          <cell r="Q60">
            <v>3574.415</v>
          </cell>
          <cell r="R60">
            <v>3648.3089999999997</v>
          </cell>
          <cell r="S60">
            <v>4720.0140000000001</v>
          </cell>
          <cell r="T60">
            <v>4541.0309999999999</v>
          </cell>
          <cell r="U60">
            <v>5751.5619999999999</v>
          </cell>
          <cell r="V60">
            <v>6033.6590000000006</v>
          </cell>
          <cell r="W60">
            <v>7526.8609999999999</v>
          </cell>
          <cell r="X60">
            <v>8610.4579999999987</v>
          </cell>
          <cell r="Y60">
            <v>12736.467000000002</v>
          </cell>
          <cell r="Z60">
            <v>12002</v>
          </cell>
          <cell r="AA60">
            <v>14968.7</v>
          </cell>
          <cell r="AB60">
            <v>13078.099999999999</v>
          </cell>
          <cell r="AC60">
            <v>15300.3</v>
          </cell>
          <cell r="AD60">
            <v>17364.800000000003</v>
          </cell>
        </row>
        <row r="62">
          <cell r="A62" t="str">
            <v>Segment Profit</v>
          </cell>
        </row>
        <row r="63">
          <cell r="A63" t="str">
            <v>Profit before Tax and Interest</v>
          </cell>
        </row>
        <row r="64">
          <cell r="A64" t="str">
            <v>Value Retailing</v>
          </cell>
          <cell r="C64">
            <v>10.525</v>
          </cell>
          <cell r="D64">
            <v>9.8719999999999999</v>
          </cell>
          <cell r="E64">
            <v>8.5169999999999995</v>
          </cell>
          <cell r="F64">
            <v>15.218</v>
          </cell>
          <cell r="G64">
            <v>32.329000000000001</v>
          </cell>
          <cell r="H64">
            <v>24.527000000000001</v>
          </cell>
          <cell r="I64">
            <v>41.725000000000001</v>
          </cell>
          <cell r="J64">
            <v>44.655000000000001</v>
          </cell>
          <cell r="K64">
            <v>64.412000000000006</v>
          </cell>
          <cell r="L64">
            <v>61.116999999999997</v>
          </cell>
          <cell r="M64">
            <v>67.430000000000007</v>
          </cell>
          <cell r="N64">
            <v>79.117000000000004</v>
          </cell>
          <cell r="O64">
            <v>108.196</v>
          </cell>
          <cell r="P64">
            <v>110.09399999999999</v>
          </cell>
          <cell r="Q64">
            <v>162.62200000000001</v>
          </cell>
          <cell r="R64">
            <v>182.77500000000001</v>
          </cell>
          <cell r="S64">
            <v>246.62100000000001</v>
          </cell>
          <cell r="T64">
            <v>233.529</v>
          </cell>
          <cell r="U64">
            <v>309.88099999999997</v>
          </cell>
          <cell r="V64">
            <v>333.14400000000001</v>
          </cell>
          <cell r="W64">
            <v>426.53399999999999</v>
          </cell>
          <cell r="X64">
            <v>421.64400000000001</v>
          </cell>
        </row>
        <row r="65">
          <cell r="A65" t="str">
            <v>Lifestyle Retailing</v>
          </cell>
          <cell r="B65">
            <v>47.863</v>
          </cell>
          <cell r="C65">
            <v>58.037999999999997</v>
          </cell>
          <cell r="D65">
            <v>58.709000000000003</v>
          </cell>
          <cell r="E65">
            <v>58.634999999999998</v>
          </cell>
          <cell r="F65">
            <v>72.655000000000001</v>
          </cell>
          <cell r="G65">
            <v>92.024000000000001</v>
          </cell>
          <cell r="H65">
            <v>85.745000000000005</v>
          </cell>
          <cell r="I65">
            <v>89.314999999999998</v>
          </cell>
          <cell r="J65">
            <v>92.128</v>
          </cell>
          <cell r="K65">
            <v>101.43</v>
          </cell>
          <cell r="L65">
            <v>83.358000000000004</v>
          </cell>
          <cell r="M65">
            <v>108.14100000000001</v>
          </cell>
          <cell r="N65">
            <v>128.01499999999999</v>
          </cell>
          <cell r="O65">
            <v>139.523</v>
          </cell>
          <cell r="P65">
            <v>162.40799999999999</v>
          </cell>
          <cell r="Q65">
            <v>168.26599999999999</v>
          </cell>
          <cell r="R65">
            <v>162.20500000000001</v>
          </cell>
          <cell r="S65">
            <v>191.55799999999999</v>
          </cell>
          <cell r="T65">
            <v>214.86799999999999</v>
          </cell>
          <cell r="U65">
            <v>239.54400000000001</v>
          </cell>
          <cell r="V65">
            <v>226.94800000000001</v>
          </cell>
          <cell r="W65">
            <v>277.05500000000001</v>
          </cell>
          <cell r="X65">
            <v>363.69799999999998</v>
          </cell>
        </row>
        <row r="66">
          <cell r="B66">
            <v>47.863</v>
          </cell>
          <cell r="C66">
            <v>68.563000000000002</v>
          </cell>
          <cell r="D66">
            <v>68.581000000000003</v>
          </cell>
          <cell r="E66">
            <v>67.152000000000001</v>
          </cell>
          <cell r="F66">
            <v>87.873000000000005</v>
          </cell>
          <cell r="G66">
            <v>124.35300000000001</v>
          </cell>
          <cell r="H66">
            <v>110.27200000000001</v>
          </cell>
          <cell r="I66">
            <v>131.04</v>
          </cell>
          <cell r="J66">
            <v>136.78300000000002</v>
          </cell>
          <cell r="K66">
            <v>165.84200000000001</v>
          </cell>
          <cell r="L66">
            <v>144.47499999999999</v>
          </cell>
          <cell r="M66">
            <v>175.57100000000003</v>
          </cell>
          <cell r="N66">
            <v>207.13200000000001</v>
          </cell>
          <cell r="O66">
            <v>247.71899999999999</v>
          </cell>
          <cell r="P66">
            <v>272.50199999999995</v>
          </cell>
          <cell r="Q66">
            <v>330.88800000000003</v>
          </cell>
          <cell r="R66">
            <v>344.98</v>
          </cell>
          <cell r="S66">
            <v>438.17899999999997</v>
          </cell>
          <cell r="T66">
            <v>448.39699999999999</v>
          </cell>
          <cell r="U66">
            <v>549.42499999999995</v>
          </cell>
          <cell r="V66">
            <v>560.09199999999998</v>
          </cell>
          <cell r="W66">
            <v>703.58899999999994</v>
          </cell>
          <cell r="X66">
            <v>785.34199999999998</v>
          </cell>
        </row>
        <row r="67">
          <cell r="A67" t="str">
            <v>Less (1) Interest</v>
          </cell>
          <cell r="B67">
            <v>24.5</v>
          </cell>
          <cell r="C67">
            <v>30.167999999999999</v>
          </cell>
          <cell r="D67">
            <v>27.417000000000002</v>
          </cell>
          <cell r="E67">
            <v>30.29</v>
          </cell>
          <cell r="F67">
            <v>42.901000000000003</v>
          </cell>
          <cell r="G67">
            <v>40.860999999999997</v>
          </cell>
          <cell r="H67">
            <v>43.395000000000003</v>
          </cell>
          <cell r="I67">
            <v>49.534999999999997</v>
          </cell>
          <cell r="J67">
            <v>45.427</v>
          </cell>
          <cell r="K67">
            <v>50.723999999999997</v>
          </cell>
          <cell r="L67">
            <v>53.728999999999999</v>
          </cell>
          <cell r="M67">
            <v>81.59</v>
          </cell>
          <cell r="N67">
            <v>62.948</v>
          </cell>
          <cell r="O67">
            <v>62.771999999999998</v>
          </cell>
          <cell r="P67">
            <v>64.266999999999996</v>
          </cell>
          <cell r="Q67">
            <v>53.91</v>
          </cell>
          <cell r="R67">
            <v>57.222999999999999</v>
          </cell>
          <cell r="S67">
            <v>79.346999999999994</v>
          </cell>
          <cell r="T67">
            <v>100.727</v>
          </cell>
          <cell r="U67">
            <v>97.950999999999993</v>
          </cell>
          <cell r="V67">
            <v>124.64400000000001</v>
          </cell>
          <cell r="W67">
            <v>207.29300000000001</v>
          </cell>
          <cell r="X67">
            <v>228.87799999999999</v>
          </cell>
        </row>
        <row r="68">
          <cell r="A68" t="str">
            <v>(2) Other Unallocable Expense net of unallocable income</v>
          </cell>
          <cell r="B68">
            <v>11.237</v>
          </cell>
          <cell r="C68">
            <v>19.484999999999999</v>
          </cell>
          <cell r="D68">
            <v>21.535</v>
          </cell>
          <cell r="E68">
            <v>12.266</v>
          </cell>
          <cell r="F68">
            <v>22.765999999999998</v>
          </cell>
          <cell r="G68">
            <v>35.722000000000001</v>
          </cell>
          <cell r="H68">
            <v>42.198</v>
          </cell>
          <cell r="I68">
            <v>34.566000000000003</v>
          </cell>
          <cell r="J68">
            <v>32.191000000000003</v>
          </cell>
          <cell r="K68">
            <v>34.103999999999999</v>
          </cell>
          <cell r="L68">
            <v>35.789000000000001</v>
          </cell>
          <cell r="M68">
            <v>44.997999999999998</v>
          </cell>
          <cell r="N68">
            <v>52.356999999999999</v>
          </cell>
          <cell r="O68">
            <v>58.023000000000003</v>
          </cell>
          <cell r="P68">
            <v>63.341000000000001</v>
          </cell>
          <cell r="Q68">
            <v>109.414</v>
          </cell>
          <cell r="R68">
            <v>95.444999999999993</v>
          </cell>
          <cell r="S68">
            <v>100.96299999999999</v>
          </cell>
          <cell r="T68">
            <v>117.396</v>
          </cell>
          <cell r="U68">
            <v>212.96</v>
          </cell>
          <cell r="V68">
            <v>-143.857</v>
          </cell>
          <cell r="W68">
            <v>211.23399999999998</v>
          </cell>
          <cell r="X68">
            <v>266.524</v>
          </cell>
        </row>
        <row r="69">
          <cell r="A69" t="str">
            <v>Total Profit before tax</v>
          </cell>
          <cell r="B69">
            <v>12.125999999999999</v>
          </cell>
          <cell r="C69">
            <v>18.910000000000004</v>
          </cell>
          <cell r="D69">
            <v>19.629000000000001</v>
          </cell>
          <cell r="E69">
            <v>24.596000000000004</v>
          </cell>
          <cell r="F69">
            <v>22.206000000000003</v>
          </cell>
          <cell r="G69">
            <v>47.770000000000017</v>
          </cell>
          <cell r="H69">
            <v>24.679000000000009</v>
          </cell>
          <cell r="I69">
            <v>46.938999999999993</v>
          </cell>
          <cell r="J69">
            <v>59.16500000000002</v>
          </cell>
          <cell r="K69">
            <v>81.014000000000024</v>
          </cell>
          <cell r="L69">
            <v>54.956999999999994</v>
          </cell>
          <cell r="M69">
            <v>48.983000000000025</v>
          </cell>
          <cell r="N69">
            <v>91.826999999999998</v>
          </cell>
          <cell r="O69">
            <v>126.92400000000001</v>
          </cell>
          <cell r="P69">
            <v>144.89399999999995</v>
          </cell>
          <cell r="Q69">
            <v>167.56400000000008</v>
          </cell>
          <cell r="R69">
            <v>192.31200000000001</v>
          </cell>
          <cell r="S69">
            <v>257.86900000000003</v>
          </cell>
          <cell r="T69">
            <v>230.27399999999994</v>
          </cell>
          <cell r="U69">
            <v>238.51399999999992</v>
          </cell>
          <cell r="V69">
            <v>579.30499999999995</v>
          </cell>
          <cell r="W69">
            <v>285.06199999999995</v>
          </cell>
          <cell r="X69">
            <v>289.93999999999994</v>
          </cell>
        </row>
        <row r="71">
          <cell r="A71" t="str">
            <v>Capital Employed</v>
          </cell>
        </row>
        <row r="72">
          <cell r="A72" t="str">
            <v>Value Retailing</v>
          </cell>
          <cell r="C72">
            <v>296.45600000000002</v>
          </cell>
          <cell r="D72">
            <v>286.80900000000003</v>
          </cell>
          <cell r="E72">
            <v>393.74299999999999</v>
          </cell>
          <cell r="F72">
            <v>552.28200000000004</v>
          </cell>
          <cell r="G72">
            <v>578.24199999999996</v>
          </cell>
          <cell r="H72">
            <v>624.64800000000002</v>
          </cell>
          <cell r="I72">
            <v>788.428</v>
          </cell>
          <cell r="J72">
            <v>826.928</v>
          </cell>
          <cell r="K72">
            <v>1201.2539999999999</v>
          </cell>
          <cell r="L72">
            <v>1382.0160000000001</v>
          </cell>
          <cell r="M72">
            <v>1456.059</v>
          </cell>
          <cell r="N72">
            <v>1538.521</v>
          </cell>
          <cell r="O72">
            <v>1921.0519999999999</v>
          </cell>
          <cell r="P72">
            <v>2074.5520000000001</v>
          </cell>
          <cell r="Q72">
            <v>2730.1109999999999</v>
          </cell>
          <cell r="R72">
            <v>3050.2330000000002</v>
          </cell>
          <cell r="S72">
            <v>3810.8470000000002</v>
          </cell>
          <cell r="T72">
            <v>4811.277</v>
          </cell>
          <cell r="U72">
            <v>5641.0879999999997</v>
          </cell>
          <cell r="V72">
            <v>7227.6130000000003</v>
          </cell>
          <cell r="W72">
            <v>9262.5849999999991</v>
          </cell>
          <cell r="X72">
            <v>10132.635</v>
          </cell>
        </row>
        <row r="73">
          <cell r="A73" t="str">
            <v>Lifestyle Retailing</v>
          </cell>
          <cell r="B73">
            <v>2256.567</v>
          </cell>
          <cell r="C73">
            <v>1981.2560000000001</v>
          </cell>
          <cell r="D73">
            <v>1966.902</v>
          </cell>
          <cell r="E73">
            <v>2415.2530000000002</v>
          </cell>
          <cell r="F73">
            <v>2355.971</v>
          </cell>
          <cell r="G73">
            <v>2332.96</v>
          </cell>
          <cell r="H73">
            <v>2463.0410000000002</v>
          </cell>
          <cell r="I73">
            <v>1338.5830000000001</v>
          </cell>
          <cell r="J73">
            <v>1379.769</v>
          </cell>
          <cell r="K73">
            <v>1516.8620000000001</v>
          </cell>
          <cell r="L73">
            <v>1586.752</v>
          </cell>
          <cell r="M73">
            <v>1725.4069999999999</v>
          </cell>
          <cell r="N73">
            <v>1973.2329999999999</v>
          </cell>
          <cell r="O73">
            <v>2138.2800000000002</v>
          </cell>
          <cell r="P73">
            <v>2440.7800000000002</v>
          </cell>
          <cell r="Q73">
            <v>2077.114</v>
          </cell>
          <cell r="R73">
            <v>2257.145</v>
          </cell>
          <cell r="S73">
            <v>2606.2710000000002</v>
          </cell>
          <cell r="T73">
            <v>3425.3580000000002</v>
          </cell>
          <cell r="U73">
            <v>3911.4639999999999</v>
          </cell>
          <cell r="V73">
            <v>4228.2439999999997</v>
          </cell>
          <cell r="W73">
            <v>4734.7939999999999</v>
          </cell>
          <cell r="X73">
            <v>5841.4939999999997</v>
          </cell>
        </row>
        <row r="74">
          <cell r="A74" t="str">
            <v xml:space="preserve">Unallocated </v>
          </cell>
          <cell r="L74">
            <v>129.57900000000001</v>
          </cell>
          <cell r="M74">
            <v>133.92699999999999</v>
          </cell>
          <cell r="P74">
            <v>441.976</v>
          </cell>
          <cell r="Q74">
            <v>460.49</v>
          </cell>
          <cell r="R74">
            <v>532.50199999999995</v>
          </cell>
          <cell r="S74">
            <v>745.76499999999999</v>
          </cell>
          <cell r="T74">
            <v>1165.4359999999999</v>
          </cell>
          <cell r="U74">
            <v>2009.4590000000001</v>
          </cell>
          <cell r="V74">
            <v>2087.9540000000002</v>
          </cell>
          <cell r="W74">
            <v>5085.7539999999999</v>
          </cell>
          <cell r="X74">
            <v>5070.6679999999997</v>
          </cell>
        </row>
        <row r="75">
          <cell r="A75" t="str">
            <v>Total Capital Employed</v>
          </cell>
          <cell r="B75">
            <v>2256.567</v>
          </cell>
          <cell r="C75">
            <v>2277.712</v>
          </cell>
          <cell r="D75">
            <v>2253.7110000000002</v>
          </cell>
          <cell r="E75">
            <v>2808.9960000000001</v>
          </cell>
          <cell r="F75">
            <v>2908.2530000000002</v>
          </cell>
          <cell r="G75">
            <v>2911.2020000000002</v>
          </cell>
          <cell r="H75">
            <v>3087.6890000000003</v>
          </cell>
          <cell r="I75">
            <v>2127.011</v>
          </cell>
          <cell r="J75">
            <v>2206.6970000000001</v>
          </cell>
          <cell r="K75">
            <v>2718.116</v>
          </cell>
          <cell r="L75">
            <v>3098.3470000000002</v>
          </cell>
          <cell r="M75">
            <v>3315.393</v>
          </cell>
          <cell r="N75">
            <v>3511.7539999999999</v>
          </cell>
          <cell r="O75">
            <v>4059.3320000000003</v>
          </cell>
          <cell r="P75">
            <v>4957.308</v>
          </cell>
          <cell r="Q75">
            <v>5267.7150000000001</v>
          </cell>
          <cell r="R75">
            <v>5839.880000000001</v>
          </cell>
          <cell r="S75">
            <v>7162.8830000000007</v>
          </cell>
          <cell r="T75">
            <v>9402.0709999999999</v>
          </cell>
          <cell r="U75">
            <v>11562.011</v>
          </cell>
          <cell r="V75">
            <v>13543.811</v>
          </cell>
          <cell r="W75">
            <v>19083.132999999998</v>
          </cell>
          <cell r="X75">
            <v>21044.796999999999</v>
          </cell>
        </row>
        <row r="79">
          <cell r="A79" t="str">
            <v>Sales</v>
          </cell>
        </row>
        <row r="80">
          <cell r="A80" t="str">
            <v>Quarterly Sales Per sq. feet - Value</v>
          </cell>
          <cell r="B80" t="e">
            <v>#REF!</v>
          </cell>
          <cell r="C80" t="e">
            <v>#REF!</v>
          </cell>
          <cell r="D80" t="e">
            <v>#REF!</v>
          </cell>
          <cell r="E80" t="e">
            <v>#REF!</v>
          </cell>
          <cell r="F80" t="e">
            <v>#REF!</v>
          </cell>
          <cell r="G80" t="e">
            <v>#REF!</v>
          </cell>
          <cell r="H80" t="e">
            <v>#REF!</v>
          </cell>
          <cell r="I80" t="e">
            <v>#REF!</v>
          </cell>
          <cell r="J80" t="e">
            <v>#REF!</v>
          </cell>
          <cell r="K80" t="e">
            <v>#REF!</v>
          </cell>
          <cell r="L80" t="e">
            <v>#REF!</v>
          </cell>
          <cell r="M80" t="e">
            <v>#REF!</v>
          </cell>
          <cell r="N80" t="e">
            <v>#REF!</v>
          </cell>
          <cell r="O80" t="e">
            <v>#REF!</v>
          </cell>
          <cell r="P80" t="e">
            <v>#REF!</v>
          </cell>
          <cell r="Q80" t="e">
            <v>#REF!</v>
          </cell>
        </row>
        <row r="81">
          <cell r="A81" t="str">
            <v>Quarterly Sales Per sq. feet - Lifestyle</v>
          </cell>
          <cell r="B81" t="e">
            <v>#REF!</v>
          </cell>
          <cell r="C81" t="e">
            <v>#REF!</v>
          </cell>
          <cell r="D81" t="e">
            <v>#REF!</v>
          </cell>
          <cell r="E81" t="e">
            <v>#REF!</v>
          </cell>
          <cell r="F81" t="e">
            <v>#REF!</v>
          </cell>
          <cell r="G81" t="e">
            <v>#REF!</v>
          </cell>
          <cell r="H81" t="e">
            <v>#REF!</v>
          </cell>
          <cell r="I81" t="e">
            <v>#REF!</v>
          </cell>
          <cell r="J81" t="e">
            <v>#REF!</v>
          </cell>
          <cell r="K81" t="e">
            <v>#REF!</v>
          </cell>
          <cell r="L81" t="e">
            <v>#REF!</v>
          </cell>
          <cell r="M81" t="e">
            <v>#REF!</v>
          </cell>
          <cell r="N81" t="e">
            <v>#REF!</v>
          </cell>
          <cell r="O81" t="e">
            <v>#REF!</v>
          </cell>
          <cell r="P81" t="e">
            <v>#REF!</v>
          </cell>
          <cell r="Q81" t="e">
            <v>#REF!</v>
          </cell>
        </row>
        <row r="84">
          <cell r="A84" t="str">
            <v>EBIT</v>
          </cell>
        </row>
        <row r="85">
          <cell r="A85" t="str">
            <v>Value - per sq. feet</v>
          </cell>
          <cell r="B85" t="e">
            <v>#REF!</v>
          </cell>
          <cell r="C85" t="e">
            <v>#REF!</v>
          </cell>
          <cell r="D85" t="e">
            <v>#REF!</v>
          </cell>
          <cell r="E85" t="e">
            <v>#REF!</v>
          </cell>
          <cell r="F85" t="e">
            <v>#REF!</v>
          </cell>
          <cell r="G85" t="e">
            <v>#REF!</v>
          </cell>
          <cell r="H85" t="e">
            <v>#REF!</v>
          </cell>
          <cell r="I85" t="e">
            <v>#REF!</v>
          </cell>
          <cell r="J85" t="e">
            <v>#REF!</v>
          </cell>
          <cell r="K85" t="e">
            <v>#REF!</v>
          </cell>
          <cell r="L85" t="e">
            <v>#REF!</v>
          </cell>
          <cell r="M85" t="e">
            <v>#REF!</v>
          </cell>
          <cell r="N85" t="e">
            <v>#REF!</v>
          </cell>
          <cell r="O85" t="e">
            <v>#REF!</v>
          </cell>
          <cell r="P85" t="e">
            <v>#REF!</v>
          </cell>
          <cell r="Q85" t="e">
            <v>#REF!</v>
          </cell>
        </row>
        <row r="86">
          <cell r="A86" t="str">
            <v>Lifestyle  - per sq. feet</v>
          </cell>
          <cell r="B86" t="e">
            <v>#REF!</v>
          </cell>
          <cell r="C86" t="e">
            <v>#REF!</v>
          </cell>
          <cell r="D86" t="e">
            <v>#REF!</v>
          </cell>
          <cell r="E86" t="e">
            <v>#REF!</v>
          </cell>
          <cell r="F86" t="e">
            <v>#REF!</v>
          </cell>
          <cell r="G86" t="e">
            <v>#REF!</v>
          </cell>
          <cell r="H86" t="e">
            <v>#REF!</v>
          </cell>
          <cell r="I86" t="e">
            <v>#REF!</v>
          </cell>
          <cell r="J86" t="e">
            <v>#REF!</v>
          </cell>
          <cell r="K86" t="e">
            <v>#REF!</v>
          </cell>
          <cell r="L86" t="e">
            <v>#REF!</v>
          </cell>
          <cell r="M86" t="e">
            <v>#REF!</v>
          </cell>
          <cell r="N86" t="e">
            <v>#REF!</v>
          </cell>
          <cell r="O86" t="e">
            <v>#REF!</v>
          </cell>
          <cell r="P86" t="e">
            <v>#REF!</v>
          </cell>
          <cell r="Q86" t="e">
            <v>#REF!</v>
          </cell>
        </row>
        <row r="89">
          <cell r="A89" t="str">
            <v>EBIT Margin</v>
          </cell>
        </row>
        <row r="90">
          <cell r="A90" t="str">
            <v>Total</v>
          </cell>
          <cell r="C90">
            <v>8.8156937169072358E-2</v>
          </cell>
          <cell r="D90">
            <v>8.9228583435575631E-2</v>
          </cell>
          <cell r="E90">
            <v>8.0470803090274406E-2</v>
          </cell>
          <cell r="F90">
            <v>9.6563417922798073E-2</v>
          </cell>
          <cell r="G90">
            <v>0.11059724629728286</v>
          </cell>
          <cell r="H90">
            <v>0.11237784850309959</v>
          </cell>
          <cell r="I90">
            <v>8.9656215213231125E-2</v>
          </cell>
          <cell r="J90">
            <v>9.8561671029715595E-2</v>
          </cell>
          <cell r="K90">
            <v>0.10752866650889417</v>
          </cell>
          <cell r="L90">
            <v>9.3512961067928044E-2</v>
          </cell>
          <cell r="M90">
            <v>8.1923619270348746E-2</v>
          </cell>
          <cell r="N90">
            <v>0.10226347018031336</v>
          </cell>
          <cell r="O90">
            <v>0.10171819527902812</v>
          </cell>
          <cell r="P90">
            <v>9.6940646790363197E-2</v>
          </cell>
          <cell r="Q90">
            <v>9.1247329215978057E-2</v>
          </cell>
          <cell r="R90">
            <v>9.2713380794586311E-2</v>
          </cell>
          <cell r="S90">
            <v>9.1195734948600546E-2</v>
          </cell>
          <cell r="T90">
            <v>9.6933181375215199E-2</v>
          </cell>
          <cell r="U90">
            <v>9.4185452901016514E-2</v>
          </cell>
          <cell r="V90">
            <v>9.1394022703115141E-2</v>
          </cell>
          <cell r="W90">
            <v>9.2405698352930665E-2</v>
          </cell>
          <cell r="X90">
            <v>9.0056465468753066E-2</v>
          </cell>
        </row>
        <row r="91">
          <cell r="A91" t="str">
            <v>Value Retailing</v>
          </cell>
          <cell r="C91">
            <v>7.0480540004821471E-2</v>
          </cell>
          <cell r="D91">
            <v>7.4112444914904319E-2</v>
          </cell>
          <cell r="E91">
            <v>5.4553839650015049E-2</v>
          </cell>
          <cell r="F91">
            <v>5.8385031210555188E-2</v>
          </cell>
          <cell r="G91">
            <v>9.6610027672023757E-2</v>
          </cell>
          <cell r="H91">
            <v>9.4097561911338751E-2</v>
          </cell>
          <cell r="I91">
            <v>7.2339894346479056E-2</v>
          </cell>
          <cell r="J91">
            <v>7.86696193098637E-2</v>
          </cell>
          <cell r="K91">
            <v>8.6116904647307341E-2</v>
          </cell>
          <cell r="L91">
            <v>8.3666674880421427E-2</v>
          </cell>
          <cell r="M91">
            <v>5.846923839980022E-2</v>
          </cell>
          <cell r="N91">
            <v>7.4541213093068881E-2</v>
          </cell>
          <cell r="O91">
            <v>7.5268929409464891E-2</v>
          </cell>
          <cell r="P91">
            <v>7.3697817127074405E-2</v>
          </cell>
          <cell r="Q91">
            <v>7.7365035068831772E-2</v>
          </cell>
          <cell r="R91">
            <v>7.4699912947167518E-2</v>
          </cell>
          <cell r="S91">
            <v>7.2781890716052622E-2</v>
          </cell>
          <cell r="T91">
            <v>7.8400111190116972E-2</v>
          </cell>
          <cell r="U91">
            <v>7.7793110858339815E-2</v>
          </cell>
          <cell r="V91">
            <v>7.6322960875616422E-2</v>
          </cell>
          <cell r="W91">
            <v>7.7165095355972282E-2</v>
          </cell>
          <cell r="X91">
            <v>7.5500023546530001E-2</v>
          </cell>
        </row>
        <row r="92">
          <cell r="A92" t="str">
            <v>Lifestyle Retailing</v>
          </cell>
          <cell r="C92">
            <v>0.14746213593713078</v>
          </cell>
          <cell r="D92">
            <v>0.15207182284664861</v>
          </cell>
          <cell r="E92">
            <v>0.11832737340878087</v>
          </cell>
          <cell r="F92">
            <v>0.17847755489066086</v>
          </cell>
          <cell r="G92">
            <v>0.21195823669099711</v>
          </cell>
          <cell r="H92">
            <v>0.20359149210992447</v>
          </cell>
          <cell r="I92">
            <v>0.18671357762990928</v>
          </cell>
          <cell r="J92">
            <v>0.18354092455792234</v>
          </cell>
          <cell r="K92">
            <v>0.21013138649839033</v>
          </cell>
          <cell r="L92">
            <v>0.14349110388895009</v>
          </cell>
          <cell r="M92">
            <v>0.19138983770773235</v>
          </cell>
          <cell r="N92">
            <v>0.18024392029646649</v>
          </cell>
          <cell r="O92">
            <v>0.15579361809275283</v>
          </cell>
          <cell r="P92">
            <v>0.15866385045691764</v>
          </cell>
          <cell r="Q92">
            <v>0.15351896793971134</v>
          </cell>
          <cell r="R92">
            <v>0.14720228982348066</v>
          </cell>
          <cell r="S92">
            <v>0.14432025025012959</v>
          </cell>
          <cell r="T92">
            <v>0.14061176864774025</v>
          </cell>
          <cell r="U92">
            <v>0.15066295246403466</v>
          </cell>
          <cell r="V92">
            <v>0.13699964806565901</v>
          </cell>
          <cell r="W92">
            <v>0.15245997894598981</v>
          </cell>
          <cell r="X92">
            <v>0.12836777552280948</v>
          </cell>
        </row>
        <row r="93">
          <cell r="AF93" t="str">
            <v>Revenue</v>
          </cell>
        </row>
        <row r="94">
          <cell r="A94" t="str">
            <v>YoY Segmental</v>
          </cell>
        </row>
        <row r="96">
          <cell r="A96" t="str">
            <v>Value Retailing</v>
          </cell>
          <cell r="F96" t="e">
            <v>#DIV/0!</v>
          </cell>
          <cell r="G96">
            <v>124.08726863632711</v>
          </cell>
          <cell r="H96">
            <v>95.682529672755095</v>
          </cell>
          <cell r="I96">
            <v>269.45125895939685</v>
          </cell>
          <cell r="J96">
            <v>117.77447832142074</v>
          </cell>
          <cell r="K96">
            <v>123.51584118768564</v>
          </cell>
          <cell r="L96">
            <v>180.24860447718248</v>
          </cell>
          <cell r="M96">
            <v>99.94348039411156</v>
          </cell>
          <cell r="N96">
            <v>86.986524601542925</v>
          </cell>
          <cell r="O96">
            <v>92.183940317664039</v>
          </cell>
          <cell r="P96">
            <v>104.5029172518967</v>
          </cell>
          <cell r="Q96">
            <v>82.267337000631244</v>
          </cell>
          <cell r="R96">
            <v>130.52781928534952</v>
          </cell>
          <cell r="S96">
            <v>135.72804511293887</v>
          </cell>
          <cell r="T96">
            <v>99.39539058959457</v>
          </cell>
          <cell r="U96">
            <v>89.504374148731046</v>
          </cell>
          <cell r="V96">
            <v>78.393936545433007</v>
          </cell>
          <cell r="W96">
            <v>63.127070610129451</v>
          </cell>
          <cell r="X96">
            <v>87.488526804808316</v>
          </cell>
          <cell r="Y96">
            <v>75.873343343210252</v>
          </cell>
          <cell r="Z96">
            <v>81.034038385539262</v>
          </cell>
          <cell r="AA96">
            <v>70.068082592091869</v>
          </cell>
          <cell r="AB96">
            <v>57.781447733776318</v>
          </cell>
          <cell r="AC96">
            <v>42.637384189557693</v>
          </cell>
          <cell r="AD96">
            <v>39.587446216147825</v>
          </cell>
        </row>
        <row r="97">
          <cell r="A97" t="str">
            <v>Lifestyle Retailing</v>
          </cell>
          <cell r="F97">
            <v>46.791961603784806</v>
          </cell>
          <cell r="G97">
            <v>10.311017610187534</v>
          </cell>
          <cell r="H97">
            <v>9.0920864837422002</v>
          </cell>
          <cell r="I97">
            <v>-3.4667791383805602</v>
          </cell>
          <cell r="J97">
            <v>23.303904373074701</v>
          </cell>
          <cell r="K97">
            <v>11.179493321601885</v>
          </cell>
          <cell r="L97">
            <v>37.934571495054172</v>
          </cell>
          <cell r="M97">
            <v>18.11988217906022</v>
          </cell>
          <cell r="N97">
            <v>41.495134954218372</v>
          </cell>
          <cell r="O97">
            <v>85.532776187181227</v>
          </cell>
          <cell r="P97">
            <v>76.200493004296561</v>
          </cell>
          <cell r="Q97">
            <v>93.9826203918376</v>
          </cell>
          <cell r="R97">
            <v>55.149162527174234</v>
          </cell>
          <cell r="S97">
            <v>48.209785352900902</v>
          </cell>
          <cell r="T97">
            <v>49.286536316014697</v>
          </cell>
          <cell r="U97">
            <v>45.058938379285806</v>
          </cell>
          <cell r="V97">
            <v>50.33400821657488</v>
          </cell>
          <cell r="W97">
            <v>36.910613329797371</v>
          </cell>
          <cell r="X97">
            <v>85.410714262342509</v>
          </cell>
          <cell r="Y97">
            <v>92.357791177364064</v>
          </cell>
          <cell r="Z97">
            <v>98.501834223833868</v>
          </cell>
          <cell r="AA97">
            <v>97.762419857464479</v>
          </cell>
          <cell r="AB97">
            <v>33.17568163769522</v>
          </cell>
          <cell r="AC97">
            <v>17.906328882146006</v>
          </cell>
          <cell r="AD97">
            <v>37.368853206824191</v>
          </cell>
        </row>
        <row r="98">
          <cell r="A98" t="str">
            <v>Others</v>
          </cell>
          <cell r="F98">
            <v>21.459081155874628</v>
          </cell>
          <cell r="G98">
            <v>51.422962436176412</v>
          </cell>
          <cell r="H98">
            <v>20.097058174744831</v>
          </cell>
          <cell r="I98">
            <v>122.29703121923473</v>
          </cell>
          <cell r="J98">
            <v>31.346585655791849</v>
          </cell>
          <cell r="K98">
            <v>-12.355799787390808</v>
          </cell>
          <cell r="L98">
            <v>-22.001108721497186</v>
          </cell>
          <cell r="M98">
            <v>4.5224498633251065</v>
          </cell>
          <cell r="N98">
            <v>-20.225255801091091</v>
          </cell>
          <cell r="O98">
            <v>-67.166698219459846</v>
          </cell>
          <cell r="P98">
            <v>25.689428548186164</v>
          </cell>
          <cell r="Q98">
            <v>0.79727884751188416</v>
          </cell>
          <cell r="R98">
            <v>-32.157995083827053</v>
          </cell>
          <cell r="S98">
            <v>-13.008678315937605</v>
          </cell>
          <cell r="T98">
            <v>-59.443255985066287</v>
          </cell>
          <cell r="U98">
            <v>-39.256948158250573</v>
          </cell>
          <cell r="V98">
            <v>-37.964592006781984</v>
          </cell>
          <cell r="W98">
            <v>202.59400312313934</v>
          </cell>
          <cell r="X98">
            <v>154.16932639005543</v>
          </cell>
          <cell r="Y98">
            <v>1002.9349572866446</v>
          </cell>
          <cell r="Z98">
            <v>1348.9226679645819</v>
          </cell>
          <cell r="AA98">
            <v>1095.8135943092207</v>
          </cell>
          <cell r="AB98">
            <v>676.50075673960896</v>
          </cell>
          <cell r="AC98">
            <v>-7.7244841048522028</v>
          </cell>
          <cell r="AD98">
            <v>101.37596899224808</v>
          </cell>
        </row>
        <row r="99">
          <cell r="A99" t="str">
            <v>Total</v>
          </cell>
          <cell r="F99">
            <v>90.86153775165846</v>
          </cell>
          <cell r="G99">
            <v>44.570150873430372</v>
          </cell>
          <cell r="H99">
            <v>27.668784372605202</v>
          </cell>
          <cell r="I99">
            <v>75.147066048803524</v>
          </cell>
          <cell r="J99">
            <v>52.504002734056911</v>
          </cell>
          <cell r="K99">
            <v>37.169739331202955</v>
          </cell>
          <cell r="L99">
            <v>57.447712688061593</v>
          </cell>
          <cell r="M99">
            <v>46.62910009216035</v>
          </cell>
          <cell r="N99">
            <v>45.949498159305001</v>
          </cell>
          <cell r="O99">
            <v>57.903008808244813</v>
          </cell>
          <cell r="P99">
            <v>81.946156987856739</v>
          </cell>
          <cell r="Q99">
            <v>69.206562811172162</v>
          </cell>
          <cell r="R99">
            <v>83.70662867062228</v>
          </cell>
          <cell r="S99">
            <v>97.295127673850047</v>
          </cell>
          <cell r="T99">
            <v>64.560822961353196</v>
          </cell>
          <cell r="U99">
            <v>60.865802823613002</v>
          </cell>
          <cell r="V99">
            <v>64.698664043666511</v>
          </cell>
          <cell r="W99">
            <v>58.46861244929309</v>
          </cell>
          <cell r="X99">
            <v>88.518378083442627</v>
          </cell>
          <cell r="Y99">
            <v>121.70282773211957</v>
          </cell>
          <cell r="Z99">
            <v>107.85950868769621</v>
          </cell>
          <cell r="AA99">
            <v>112.96326697863054</v>
          </cell>
          <cell r="AB99">
            <v>71.257527190655722</v>
          </cell>
          <cell r="AC99">
            <v>25.617640038422927</v>
          </cell>
          <cell r="AD99">
            <v>46.523476445051571</v>
          </cell>
        </row>
        <row r="100">
          <cell r="A100" t="str">
            <v>Less Inter Segment Revenue</v>
          </cell>
          <cell r="F100" t="e">
            <v>#DIV/0!</v>
          </cell>
          <cell r="G100">
            <v>-83.055451479955039</v>
          </cell>
          <cell r="H100">
            <v>58.381712626995672</v>
          </cell>
          <cell r="I100">
            <v>-53.650186285369038</v>
          </cell>
          <cell r="J100">
            <v>-74.420369859232679</v>
          </cell>
          <cell r="K100">
            <v>109.9871015293901</v>
          </cell>
          <cell r="L100">
            <v>116.58648339060709</v>
          </cell>
          <cell r="M100">
            <v>128.11210080382361</v>
          </cell>
          <cell r="N100">
            <v>283.89533315349343</v>
          </cell>
          <cell r="O100">
            <v>367.14636714636708</v>
          </cell>
          <cell r="P100">
            <v>549.91537973344612</v>
          </cell>
          <cell r="Q100">
            <v>393.91428571428565</v>
          </cell>
          <cell r="R100">
            <v>410.3014545710069</v>
          </cell>
          <cell r="S100">
            <v>59.300097678262851</v>
          </cell>
          <cell r="T100">
            <v>38.022231987370425</v>
          </cell>
          <cell r="U100">
            <v>57.875860473187956</v>
          </cell>
          <cell r="V100">
            <v>30.352102009060754</v>
          </cell>
          <cell r="W100">
            <v>2.9054890631448504</v>
          </cell>
        </row>
        <row r="101">
          <cell r="A101" t="str">
            <v>Net Sales</v>
          </cell>
          <cell r="F101">
            <v>87.822025348845486</v>
          </cell>
          <cell r="G101">
            <v>50.051628649206805</v>
          </cell>
          <cell r="H101">
            <v>27.558259329914868</v>
          </cell>
          <cell r="I101">
            <v>76.698303818530661</v>
          </cell>
          <cell r="J101">
            <v>54.558012129387535</v>
          </cell>
          <cell r="K101">
            <v>36.816569104964472</v>
          </cell>
          <cell r="L101">
            <v>57.183466817348005</v>
          </cell>
          <cell r="M101">
            <v>46.371672912462778</v>
          </cell>
          <cell r="N101">
            <v>45.312206484577565</v>
          </cell>
          <cell r="O101">
            <v>55.601018741153155</v>
          </cell>
          <cell r="P101">
            <v>79.064928535563524</v>
          </cell>
          <cell r="Q101">
            <v>67.60784692531108</v>
          </cell>
          <cell r="R101">
            <v>81.395733881982423</v>
          </cell>
          <cell r="S101">
            <v>98.144250265520895</v>
          </cell>
          <cell r="T101">
            <v>65.153863722988589</v>
          </cell>
          <cell r="U101">
            <v>60.909183740556138</v>
          </cell>
          <cell r="V101">
            <v>65.382345629166849</v>
          </cell>
          <cell r="W101">
            <v>59.466921072691733</v>
          </cell>
          <cell r="X101">
            <v>89.614605141431511</v>
          </cell>
          <cell r="Y101">
            <v>121.44361827274057</v>
          </cell>
          <cell r="Z101">
            <v>98.917439649804521</v>
          </cell>
          <cell r="AA101">
            <v>98.870418890424588</v>
          </cell>
          <cell r="AB101">
            <v>51.886229512994554</v>
          </cell>
          <cell r="AC101">
            <v>20.129860188072545</v>
          </cell>
          <cell r="AD101">
            <v>44.682552907848731</v>
          </cell>
        </row>
        <row r="103">
          <cell r="A103" t="str">
            <v>Segment Profit</v>
          </cell>
        </row>
        <row r="104">
          <cell r="A104" t="str">
            <v>Profit before Tax and Interest</v>
          </cell>
        </row>
        <row r="105">
          <cell r="A105" t="str">
            <v>Value Retailing</v>
          </cell>
          <cell r="F105" t="e">
            <v>#DIV/0!</v>
          </cell>
          <cell r="G105">
            <v>207.16389548693587</v>
          </cell>
          <cell r="H105">
            <v>148.45016207455433</v>
          </cell>
          <cell r="I105">
            <v>389.90254784548551</v>
          </cell>
          <cell r="J105">
            <v>193.43540544092522</v>
          </cell>
          <cell r="K105">
            <v>99.239073277861991</v>
          </cell>
          <cell r="L105">
            <v>149.18253353447219</v>
          </cell>
          <cell r="M105">
            <v>61.605751947273824</v>
          </cell>
          <cell r="N105">
            <v>77.17388870227299</v>
          </cell>
          <cell r="O105">
            <v>67.974911507172564</v>
          </cell>
          <cell r="P105">
            <v>80.13645957753161</v>
          </cell>
          <cell r="Q105">
            <v>141.17158534776806</v>
          </cell>
          <cell r="R105">
            <v>131.01861799613229</v>
          </cell>
          <cell r="S105">
            <v>127.93911050316096</v>
          </cell>
          <cell r="T105">
            <v>112.117826584555</v>
          </cell>
          <cell r="U105">
            <v>90.552938716778769</v>
          </cell>
          <cell r="V105">
            <v>82.27000410340581</v>
          </cell>
          <cell r="W105">
            <v>72.951208534553018</v>
          </cell>
          <cell r="X105">
            <v>80.553164703313087</v>
          </cell>
        </row>
        <row r="106">
          <cell r="A106" t="str">
            <v>Lifestyle Retailing</v>
          </cell>
          <cell r="F106">
            <v>51.797839667384004</v>
          </cell>
          <cell r="G106">
            <v>58.558186016058443</v>
          </cell>
          <cell r="H106">
            <v>46.050861026418445</v>
          </cell>
          <cell r="I106">
            <v>52.323697450328297</v>
          </cell>
          <cell r="J106">
            <v>26.802009496937586</v>
          </cell>
          <cell r="K106">
            <v>10.221246631313585</v>
          </cell>
          <cell r="L106">
            <v>-2.7838357921744716</v>
          </cell>
          <cell r="M106">
            <v>21.078206348317764</v>
          </cell>
          <cell r="N106">
            <v>38.953412643278895</v>
          </cell>
          <cell r="O106">
            <v>37.555949916198351</v>
          </cell>
          <cell r="P106">
            <v>94.831929748794323</v>
          </cell>
          <cell r="Q106">
            <v>55.598709092758504</v>
          </cell>
          <cell r="R106">
            <v>26.707807678787667</v>
          </cell>
          <cell r="S106">
            <v>37.294926284555238</v>
          </cell>
          <cell r="T106">
            <v>32.301364464804692</v>
          </cell>
          <cell r="U106">
            <v>42.360310460818006</v>
          </cell>
          <cell r="V106">
            <v>39.914305970839358</v>
          </cell>
          <cell r="W106">
            <v>44.632435084935132</v>
          </cell>
          <cell r="X106">
            <v>69.265781782303534</v>
          </cell>
        </row>
        <row r="107">
          <cell r="A107" t="str">
            <v>Total</v>
          </cell>
          <cell r="F107">
            <v>83.592754319620582</v>
          </cell>
          <cell r="G107">
            <v>81.370418447267497</v>
          </cell>
          <cell r="H107">
            <v>60.790889604992635</v>
          </cell>
          <cell r="I107">
            <v>95.13938527519656</v>
          </cell>
          <cell r="J107">
            <v>55.659872770930782</v>
          </cell>
          <cell r="K107">
            <v>33.3638915024165</v>
          </cell>
          <cell r="L107">
            <v>31.016939930354013</v>
          </cell>
          <cell r="M107">
            <v>33.982753357753381</v>
          </cell>
          <cell r="N107">
            <v>51.431098893868366</v>
          </cell>
          <cell r="O107">
            <v>49.370485160574518</v>
          </cell>
          <cell r="P107">
            <v>88.615331372209695</v>
          </cell>
          <cell r="Q107">
            <v>88.463926274840361</v>
          </cell>
          <cell r="R107">
            <v>66.550798524612318</v>
          </cell>
          <cell r="S107">
            <v>76.885503332404852</v>
          </cell>
          <cell r="T107">
            <v>64.54815010532036</v>
          </cell>
          <cell r="U107">
            <v>66.045610599356849</v>
          </cell>
          <cell r="V107">
            <v>62.354919125746399</v>
          </cell>
          <cell r="W107">
            <v>60.571136453367224</v>
          </cell>
          <cell r="X107">
            <v>75.144347531317109</v>
          </cell>
        </row>
        <row r="108">
          <cell r="A108" t="str">
            <v>Less (1) Interest</v>
          </cell>
          <cell r="F108">
            <v>75.106122448979605</v>
          </cell>
          <cell r="G108">
            <v>35.444842216918595</v>
          </cell>
          <cell r="H108">
            <v>58.277710909289858</v>
          </cell>
          <cell r="I108">
            <v>63.53582040277319</v>
          </cell>
          <cell r="J108">
            <v>5.8879746392857868</v>
          </cell>
          <cell r="K108">
            <v>24.137931034482762</v>
          </cell>
          <cell r="L108">
            <v>23.813803433575288</v>
          </cell>
          <cell r="M108">
            <v>64.711819925305349</v>
          </cell>
          <cell r="N108">
            <v>38.569573161335782</v>
          </cell>
          <cell r="O108">
            <v>23.752070026023198</v>
          </cell>
          <cell r="P108">
            <v>19.613244244262873</v>
          </cell>
          <cell r="Q108">
            <v>-33.92572619193529</v>
          </cell>
          <cell r="R108">
            <v>-9.0948084132935101</v>
          </cell>
          <cell r="S108">
            <v>26.405085069776323</v>
          </cell>
          <cell r="T108">
            <v>56.732070891748499</v>
          </cell>
          <cell r="U108">
            <v>81.693563346317944</v>
          </cell>
          <cell r="V108">
            <v>117.82150533876239</v>
          </cell>
          <cell r="W108">
            <v>161.24869245214063</v>
          </cell>
          <cell r="X108">
            <v>127.22606649656991</v>
          </cell>
        </row>
        <row r="109">
          <cell r="A109" t="str">
            <v>(2) Other Unallocable Expense net of unallocable income</v>
          </cell>
          <cell r="F109">
            <v>102.59855833407489</v>
          </cell>
          <cell r="G109">
            <v>83.330767256864263</v>
          </cell>
          <cell r="H109">
            <v>95.950777803575576</v>
          </cell>
          <cell r="I109">
            <v>181.80335887819993</v>
          </cell>
          <cell r="J109">
            <v>41.399455328120908</v>
          </cell>
          <cell r="K109">
            <v>-4.5294216449247031</v>
          </cell>
          <cell r="L109">
            <v>-15.1879235982748</v>
          </cell>
          <cell r="M109">
            <v>30.179945611294311</v>
          </cell>
          <cell r="N109">
            <v>62.644838619489903</v>
          </cell>
          <cell r="O109">
            <v>70.135467980295573</v>
          </cell>
          <cell r="P109">
            <v>76.984548324904296</v>
          </cell>
          <cell r="Q109">
            <v>143.15302902351218</v>
          </cell>
          <cell r="R109">
            <v>82.296541054682265</v>
          </cell>
          <cell r="S109">
            <v>74.005135894386683</v>
          </cell>
          <cell r="T109">
            <v>85.339669408440017</v>
          </cell>
          <cell r="U109">
            <v>94.636883762589804</v>
          </cell>
          <cell r="V109">
            <v>-250.72240557389077</v>
          </cell>
          <cell r="W109">
            <v>109.21921892178324</v>
          </cell>
          <cell r="X109">
            <v>127.02988176769226</v>
          </cell>
        </row>
        <row r="110">
          <cell r="A110" t="str">
            <v>Total Profit before tax</v>
          </cell>
          <cell r="F110">
            <v>83.127164769915908</v>
          </cell>
          <cell r="G110">
            <v>152.61766261237443</v>
          </cell>
          <cell r="H110">
            <v>25.727240307708009</v>
          </cell>
          <cell r="I110">
            <v>90.839973979508798</v>
          </cell>
          <cell r="J110">
            <v>166.43699900927683</v>
          </cell>
          <cell r="K110">
            <v>69.591794012978838</v>
          </cell>
          <cell r="L110">
            <v>122.68730499615046</v>
          </cell>
          <cell r="M110">
            <v>4.3545878693624251</v>
          </cell>
          <cell r="N110">
            <v>55.204935350291493</v>
          </cell>
          <cell r="O110">
            <v>56.669217666082375</v>
          </cell>
          <cell r="P110">
            <v>163.64976254162337</v>
          </cell>
          <cell r="Q110">
            <v>242.0860298470898</v>
          </cell>
          <cell r="R110">
            <v>109.42859943153978</v>
          </cell>
          <cell r="S110">
            <v>103.16803756578743</v>
          </cell>
          <cell r="T110">
            <v>58.925835438320441</v>
          </cell>
          <cell r="U110">
            <v>42.342030507746188</v>
          </cell>
          <cell r="V110">
            <v>201.23185240650602</v>
          </cell>
          <cell r="W110">
            <v>10.545276865385112</v>
          </cell>
          <cell r="X110">
            <v>25.910871396683955</v>
          </cell>
        </row>
        <row r="112">
          <cell r="A112" t="str">
            <v>Capital Employed</v>
          </cell>
        </row>
        <row r="113">
          <cell r="A113" t="str">
            <v>Value Retailing</v>
          </cell>
          <cell r="F113" t="e">
            <v>#DIV/0!</v>
          </cell>
          <cell r="G113">
            <v>95.051542218744075</v>
          </cell>
          <cell r="H113">
            <v>117.79232869261422</v>
          </cell>
          <cell r="I113">
            <v>100.23924234843543</v>
          </cell>
          <cell r="J113">
            <v>49.72930495652583</v>
          </cell>
          <cell r="K113">
            <v>107.74243309894472</v>
          </cell>
          <cell r="L113">
            <v>121.24716640411881</v>
          </cell>
          <cell r="M113">
            <v>84.678753164524849</v>
          </cell>
          <cell r="N113">
            <v>86.052594663622472</v>
          </cell>
          <cell r="O113">
            <v>59.920549692238282</v>
          </cell>
          <cell r="P113">
            <v>50.11056311938502</v>
          </cell>
          <cell r="Q113">
            <v>87.500025754450888</v>
          </cell>
          <cell r="R113">
            <v>98.257482348307249</v>
          </cell>
          <cell r="S113">
            <v>98.372922752741744</v>
          </cell>
          <cell r="T113">
            <v>131.91884320084526</v>
          </cell>
          <cell r="U113">
            <v>106.62485884273569</v>
          </cell>
          <cell r="V113">
            <v>136.95281639140356</v>
          </cell>
          <cell r="W113">
            <v>143.05843294154812</v>
          </cell>
          <cell r="X113">
            <v>110.60177994324584</v>
          </cell>
        </row>
        <row r="114">
          <cell r="A114" t="str">
            <v>Lifestyle Retailing</v>
          </cell>
          <cell r="F114">
            <v>4.4050985412797505</v>
          </cell>
          <cell r="G114">
            <v>17.751567692413282</v>
          </cell>
          <cell r="H114">
            <v>25.224388403692721</v>
          </cell>
          <cell r="I114">
            <v>-44.577938625891363</v>
          </cell>
          <cell r="J114">
            <v>-41.435229890350946</v>
          </cell>
          <cell r="K114">
            <v>-34.981225567519367</v>
          </cell>
          <cell r="L114">
            <v>-35.57752388206287</v>
          </cell>
          <cell r="M114">
            <v>28.898021265771323</v>
          </cell>
          <cell r="N114">
            <v>43.011837488739047</v>
          </cell>
          <cell r="O114">
            <v>40.967339151485113</v>
          </cell>
          <cell r="P114">
            <v>53.822399467591687</v>
          </cell>
          <cell r="Q114">
            <v>20.384002151376457</v>
          </cell>
          <cell r="R114">
            <v>14.388163992797608</v>
          </cell>
          <cell r="S114">
            <v>21.886329199169417</v>
          </cell>
          <cell r="T114">
            <v>40.338662230926168</v>
          </cell>
          <cell r="U114">
            <v>88.312437352981107</v>
          </cell>
          <cell r="V114">
            <v>87.32708798061266</v>
          </cell>
          <cell r="W114">
            <v>81.669289187501988</v>
          </cell>
          <cell r="X114">
            <v>70.536743896550362</v>
          </cell>
        </row>
        <row r="115">
          <cell r="A115" t="str">
            <v xml:space="preserve">Unallocated </v>
          </cell>
          <cell r="F115" t="e">
            <v>#DIV/0!</v>
          </cell>
          <cell r="G115" t="e">
            <v>#DIV/0!</v>
          </cell>
          <cell r="H115" t="e">
            <v>#DIV/0!</v>
          </cell>
          <cell r="I115" t="e">
            <v>#DIV/0!</v>
          </cell>
          <cell r="J115" t="e">
            <v>#DIV/0!</v>
          </cell>
          <cell r="K115" t="e">
            <v>#DIV/0!</v>
          </cell>
          <cell r="L115" t="e">
            <v>#DIV/0!</v>
          </cell>
          <cell r="M115" t="e">
            <v>#DIV/0!</v>
          </cell>
          <cell r="N115" t="e">
            <v>#DIV/0!</v>
          </cell>
          <cell r="O115" t="e">
            <v>#DIV/0!</v>
          </cell>
          <cell r="P115">
            <v>241.08613278386156</v>
          </cell>
          <cell r="Q115">
            <v>243.83656768239413</v>
          </cell>
          <cell r="R115" t="e">
            <v>#DIV/0!</v>
          </cell>
          <cell r="S115" t="e">
            <v>#DIV/0!</v>
          </cell>
          <cell r="T115">
            <v>163.68762104729666</v>
          </cell>
          <cell r="U115">
            <v>336.37407978457736</v>
          </cell>
          <cell r="V115">
            <v>292.10256487299586</v>
          </cell>
          <cell r="W115">
            <v>581.95128492219396</v>
          </cell>
          <cell r="X115">
            <v>335.08764102018472</v>
          </cell>
        </row>
        <row r="116">
          <cell r="A116" t="str">
            <v>Total Capital Employed</v>
          </cell>
          <cell r="F116">
            <v>28.879532493384865</v>
          </cell>
          <cell r="G116">
            <v>27.8125592700043</v>
          </cell>
          <cell r="H116">
            <v>37.00465587646331</v>
          </cell>
          <cell r="I116">
            <v>-24.278603458317495</v>
          </cell>
          <cell r="J116">
            <v>-24.122935659311619</v>
          </cell>
          <cell r="K116">
            <v>-6.6325181145107877</v>
          </cell>
          <cell r="L116">
            <v>0.34517725068812233</v>
          </cell>
          <cell r="M116">
            <v>55.870985152404003</v>
          </cell>
          <cell r="N116">
            <v>59.140742929364556</v>
          </cell>
          <cell r="O116">
            <v>49.343589456814961</v>
          </cell>
          <cell r="P116">
            <v>59.998476607042385</v>
          </cell>
          <cell r="Q116">
            <v>58.886593535065067</v>
          </cell>
          <cell r="R116">
            <v>66.295247332244827</v>
          </cell>
          <cell r="S116">
            <v>76.454722106987077</v>
          </cell>
          <cell r="T116">
            <v>89.660819945018559</v>
          </cell>
          <cell r="U116">
            <v>119.48816517218566</v>
          </cell>
          <cell r="V116">
            <v>131.91933738364483</v>
          </cell>
          <cell r="W116">
            <v>166.41693016624725</v>
          </cell>
          <cell r="X116">
            <v>123.8315047822974</v>
          </cell>
        </row>
        <row r="117">
          <cell r="A117" t="str">
            <v>PBIT Margins</v>
          </cell>
        </row>
        <row r="120">
          <cell r="A120" t="str">
            <v>Sales to Capital Employed</v>
          </cell>
        </row>
        <row r="121">
          <cell r="A121" t="str">
            <v>Value Retailing</v>
          </cell>
          <cell r="C121">
            <v>2.0148959710715921</v>
          </cell>
          <cell r="D121">
            <v>1.8577241299959204</v>
          </cell>
          <cell r="E121">
            <v>1.5860193070099025</v>
          </cell>
          <cell r="F121">
            <v>1.8877964518126609</v>
          </cell>
          <cell r="G121">
            <v>2.3148370405470375</v>
          </cell>
          <cell r="H121">
            <v>1.6691320551734734</v>
          </cell>
          <cell r="I121">
            <v>2.9262836936283341</v>
          </cell>
          <cell r="J121">
            <v>2.7457142580732539</v>
          </cell>
          <cell r="K121">
            <v>2.4905973257945448</v>
          </cell>
          <cell r="L121">
            <v>2.1142504862461795</v>
          </cell>
          <cell r="M121">
            <v>3.1681573342838445</v>
          </cell>
          <cell r="N121">
            <v>2.7594969454430585</v>
          </cell>
          <cell r="O121">
            <v>2.9930662990902905</v>
          </cell>
          <cell r="P121">
            <v>2.8803462145079997</v>
          </cell>
          <cell r="Q121">
            <v>3.0797414464100545</v>
          </cell>
          <cell r="R121">
            <v>3.2086597974646525</v>
          </cell>
          <cell r="S121">
            <v>3.5566833305036911</v>
          </cell>
          <cell r="T121">
            <v>2.4764169678860726</v>
          </cell>
          <cell r="U121">
            <v>2.8245607939461324</v>
          </cell>
          <cell r="V121">
            <v>2.4156938120510878</v>
          </cell>
          <cell r="W121">
            <v>2.3870446533014276</v>
          </cell>
          <cell r="X121">
            <v>2.2046336416933996</v>
          </cell>
        </row>
        <row r="122">
          <cell r="A122" t="str">
            <v>Lifestyle Retailing</v>
          </cell>
          <cell r="C122">
            <v>0.79460503842007291</v>
          </cell>
          <cell r="D122">
            <v>0.78511486591604451</v>
          </cell>
          <cell r="E122">
            <v>0.82067096076477275</v>
          </cell>
          <cell r="F122">
            <v>0.69114942416523806</v>
          </cell>
          <cell r="G122">
            <v>0.74439510321651459</v>
          </cell>
          <cell r="H122">
            <v>0.68397074997939533</v>
          </cell>
          <cell r="I122">
            <v>1.4294309729019419</v>
          </cell>
          <cell r="J122">
            <v>1.455165321151584</v>
          </cell>
          <cell r="K122">
            <v>1.2728857338373563</v>
          </cell>
          <cell r="L122">
            <v>1.4644456096478846</v>
          </cell>
          <cell r="M122">
            <v>1.3099054310084519</v>
          </cell>
          <cell r="N122">
            <v>1.4397326620829876</v>
          </cell>
          <cell r="O122">
            <v>1.6752960323250461</v>
          </cell>
          <cell r="P122">
            <v>1.6774932603511989</v>
          </cell>
          <cell r="Q122">
            <v>2.110736338978024</v>
          </cell>
          <cell r="R122">
            <v>1.9527659942094993</v>
          </cell>
          <cell r="S122">
            <v>2.0371051206877562</v>
          </cell>
          <cell r="T122">
            <v>1.7844488079786112</v>
          </cell>
          <cell r="U122">
            <v>1.6259211384790964</v>
          </cell>
          <cell r="V122">
            <v>1.567136617470515</v>
          </cell>
          <cell r="W122">
            <v>1.5352144148193143</v>
          </cell>
          <cell r="X122">
            <v>1.9400858752914922</v>
          </cell>
        </row>
        <row r="123">
          <cell r="A123" t="str">
            <v>Increase in stock % of sales</v>
          </cell>
          <cell r="C123">
            <v>8.5200681229968753E-2</v>
          </cell>
          <cell r="D123">
            <v>4.6439022097218355E-2</v>
          </cell>
          <cell r="E123">
            <v>0.16214505225830081</v>
          </cell>
          <cell r="F123">
            <v>4.4183711869535944E-2</v>
          </cell>
          <cell r="G123">
            <v>1.4463559587112918E-2</v>
          </cell>
          <cell r="H123">
            <v>3.5180817610062899E-2</v>
          </cell>
          <cell r="I123">
            <v>9.9210009746187322E-2</v>
          </cell>
          <cell r="J123">
            <v>7.3239774464555641E-3</v>
          </cell>
          <cell r="K123">
            <v>0.10047690620409182</v>
          </cell>
          <cell r="L123">
            <v>-6.1582435645537441E-2</v>
          </cell>
          <cell r="M123">
            <v>9.9543938261451012E-2</v>
          </cell>
          <cell r="N123">
            <v>6.1779208181209334E-2</v>
          </cell>
          <cell r="O123">
            <v>0.15509401329073805</v>
          </cell>
          <cell r="P123">
            <v>0.11736900525753789</v>
          </cell>
          <cell r="Q123">
            <v>0.12223119027868895</v>
          </cell>
          <cell r="R123">
            <v>0.12347062707681834</v>
          </cell>
          <cell r="S123">
            <v>0.10880137219931973</v>
          </cell>
          <cell r="T123">
            <v>9.308779459806292E-2</v>
          </cell>
          <cell r="U123">
            <v>0.16460676247600217</v>
          </cell>
          <cell r="V123">
            <v>6.4857162129977858E-2</v>
          </cell>
          <cell r="W123">
            <v>0.12988189897488475</v>
          </cell>
          <cell r="X123">
            <v>0.11129442824063482</v>
          </cell>
          <cell r="Y123">
            <v>0.13204802573779717</v>
          </cell>
          <cell r="Z123">
            <v>0.12938588417215863</v>
          </cell>
          <cell r="AA123">
            <v>0.12810271041369473</v>
          </cell>
          <cell r="AB123">
            <v>8.1028397595876961E-2</v>
          </cell>
          <cell r="AC123">
            <v>0.14981395416178026</v>
          </cell>
          <cell r="AD123">
            <v>0.15221577411478221</v>
          </cell>
          <cell r="AF123">
            <v>-3.2558736738205002E-2</v>
          </cell>
        </row>
        <row r="124">
          <cell r="A124" t="str">
            <v>Increase in YoY Sales to increase in YoY Capital Employed</v>
          </cell>
          <cell r="X124">
            <v>1.8206633642571898E-2</v>
          </cell>
          <cell r="AF124">
            <v>2.0753597497162352E-2</v>
          </cell>
        </row>
        <row r="126">
          <cell r="A126" t="str">
            <v>Value Retailing</v>
          </cell>
          <cell r="G126">
            <v>0.65759831929194512</v>
          </cell>
          <cell r="H126">
            <v>0.3772566222372194</v>
          </cell>
          <cell r="I126">
            <v>1.0658373133004804</v>
          </cell>
          <cell r="J126">
            <v>1.1177224499901692</v>
          </cell>
          <cell r="K126">
            <v>0.66343184400942523</v>
          </cell>
          <cell r="L126">
            <v>0.62034176252495477</v>
          </cell>
          <cell r="M126">
            <v>0.86344852171334174</v>
          </cell>
          <cell r="N126">
            <v>0.69387838272720503</v>
          </cell>
          <cell r="O126">
            <v>0.95790624591899398</v>
          </cell>
          <cell r="P126">
            <v>1.1022892672727482</v>
          </cell>
          <cell r="Q126">
            <v>0.74467368678829438</v>
          </cell>
          <cell r="R126">
            <v>0.91644704811498479</v>
          </cell>
          <cell r="S126">
            <v>1.0324056312986327</v>
          </cell>
          <cell r="T126">
            <v>0.54255542665046719</v>
          </cell>
          <cell r="U126">
            <v>0.64630878224046429</v>
          </cell>
          <cell r="V126">
            <v>0.45917177752562616</v>
          </cell>
          <cell r="W126">
            <v>0.3923623989267277</v>
          </cell>
          <cell r="X126">
            <v>0.48972555501809878</v>
          </cell>
        </row>
        <row r="127">
          <cell r="A127" t="str">
            <v>Lifestyle Retailing</v>
          </cell>
          <cell r="G127">
            <v>0.11538680253849828</v>
          </cell>
          <cell r="H127">
            <v>7.0748318515577266E-2</v>
          </cell>
          <cell r="I127">
            <v>1.5955678155795159E-2</v>
          </cell>
          <cell r="J127">
            <v>-9.7178657695845716E-2</v>
          </cell>
          <cell r="K127">
            <v>-5.9474474879242421E-2</v>
          </cell>
          <cell r="L127">
            <v>-0.18232112921650276</v>
          </cell>
          <cell r="M127">
            <v>0.22407348044588754</v>
          </cell>
          <cell r="N127">
            <v>0.3509631586751682</v>
          </cell>
          <cell r="O127">
            <v>0.66439176206675687</v>
          </cell>
          <cell r="P127">
            <v>0.5183319516456133</v>
          </cell>
          <cell r="Q127">
            <v>1.5098647453704357</v>
          </cell>
          <cell r="R127">
            <v>1.3796070613429516</v>
          </cell>
          <cell r="S127">
            <v>0.92255833979713264</v>
          </cell>
          <cell r="T127">
            <v>0.51239820511935075</v>
          </cell>
          <cell r="U127">
            <v>0.26923596914438364</v>
          </cell>
          <cell r="V127">
            <v>0.28138617086204193</v>
          </cell>
          <cell r="W127">
            <v>0.23016852531074372</v>
          </cell>
          <cell r="X127">
            <v>0.54018316849713766</v>
          </cell>
        </row>
        <row r="129">
          <cell r="A129" t="str">
            <v>Other un allocable cost % of sales</v>
          </cell>
          <cell r="B129">
            <v>2.3568176145742227E-2</v>
          </cell>
          <cell r="C129">
            <v>2.6129460514140883E-2</v>
          </cell>
          <cell r="D129">
            <v>2.8119340386998377E-2</v>
          </cell>
          <cell r="E129">
            <v>1.4875848636481606E-2</v>
          </cell>
          <cell r="F129">
            <v>2.5422356620968364E-2</v>
          </cell>
          <cell r="G129">
            <v>3.1924572143527417E-2</v>
          </cell>
          <cell r="H129">
            <v>4.319600039308176E-2</v>
          </cell>
          <cell r="I129">
            <v>2.3724416258287691E-2</v>
          </cell>
          <cell r="J129">
            <v>2.3257981451992808E-2</v>
          </cell>
          <cell r="K129">
            <v>2.227696094281241E-2</v>
          </cell>
          <cell r="L129">
            <v>2.3307428953988848E-2</v>
          </cell>
          <cell r="M129">
            <v>2.1100006283392241E-2</v>
          </cell>
          <cell r="N129">
            <v>2.6032160211371773E-2</v>
          </cell>
          <cell r="O129">
            <v>2.4357817229263133E-2</v>
          </cell>
          <cell r="P129">
            <v>2.3036642740553455E-2</v>
          </cell>
          <cell r="Q129">
            <v>3.0610323647366072E-2</v>
          </cell>
          <cell r="R129">
            <v>2.616143533894744E-2</v>
          </cell>
          <cell r="S129">
            <v>2.1390402655585342E-2</v>
          </cell>
          <cell r="T129">
            <v>2.5778888215726142E-2</v>
          </cell>
          <cell r="U129">
            <v>3.7026463419850122E-2</v>
          </cell>
          <cell r="V129">
            <v>-2.3842414693969284E-2</v>
          </cell>
          <cell r="W129">
            <v>2.8064022970531805E-2</v>
          </cell>
          <cell r="X129">
            <v>3.0953521868406997E-2</v>
          </cell>
        </row>
        <row r="132">
          <cell r="A132" t="str">
            <v>Consolidated</v>
          </cell>
        </row>
        <row r="134">
          <cell r="A134" t="str">
            <v>Net Sales</v>
          </cell>
        </row>
        <row r="135">
          <cell r="A135" t="str">
            <v>Other Income</v>
          </cell>
        </row>
        <row r="136">
          <cell r="AF136" t="str">
            <v>Annualised sales to capital employed</v>
          </cell>
        </row>
        <row r="137">
          <cell r="A137" t="str">
            <v>Total Expenditure</v>
          </cell>
        </row>
        <row r="138">
          <cell r="A138" t="str">
            <v xml:space="preserve">              (a) Increase/ Decrease in Stock Trade</v>
          </cell>
        </row>
        <row r="139">
          <cell r="A139" t="str">
            <v xml:space="preserve">              (b) Consumption of Raw Material</v>
          </cell>
        </row>
        <row r="140">
          <cell r="A140" t="str">
            <v xml:space="preserve">              (c) Staff Cost</v>
          </cell>
        </row>
        <row r="141">
          <cell r="A141" t="str">
            <v xml:space="preserve">              (d) Other Expenditure</v>
          </cell>
        </row>
        <row r="142">
          <cell r="A142" t="str">
            <v>Gross profit</v>
          </cell>
        </row>
        <row r="143">
          <cell r="A143" t="str">
            <v>Gross profit margin</v>
          </cell>
        </row>
        <row r="145">
          <cell r="A145" t="str">
            <v>Operating profit</v>
          </cell>
        </row>
        <row r="146">
          <cell r="A146" t="str">
            <v>Operating profit Margin</v>
          </cell>
        </row>
        <row r="148">
          <cell r="A148" t="str">
            <v xml:space="preserve">Interest and Financial Charges </v>
          </cell>
        </row>
        <row r="149">
          <cell r="A149" t="str">
            <v>Depreciation</v>
          </cell>
        </row>
        <row r="151">
          <cell r="A151" t="str">
            <v>Profit before tax</v>
          </cell>
        </row>
        <row r="152">
          <cell r="A152" t="str">
            <v>Provision for Taxation</v>
          </cell>
        </row>
        <row r="153">
          <cell r="A153" t="str">
            <v xml:space="preserve">              (a) Fringe Benefit Tax</v>
          </cell>
        </row>
        <row r="154">
          <cell r="A154" t="str">
            <v xml:space="preserve">              (b) Current Tax </v>
          </cell>
        </row>
        <row r="155">
          <cell r="A155" t="str">
            <v xml:space="preserve">              (c) Deferred Tax</v>
          </cell>
        </row>
        <row r="156">
          <cell r="A156" t="str">
            <v>Earlier years income tax</v>
          </cell>
        </row>
        <row r="158">
          <cell r="A158" t="str">
            <v>Net Profit</v>
          </cell>
        </row>
        <row r="159">
          <cell r="A159" t="str">
            <v>Net profit %</v>
          </cell>
          <cell r="AF159" t="str">
            <v>Increase in Stock as % of sales</v>
          </cell>
        </row>
        <row r="161">
          <cell r="A161" t="str">
            <v>Less Minority Interest</v>
          </cell>
        </row>
        <row r="162">
          <cell r="A162" t="str">
            <v>Net Profit after minority interest</v>
          </cell>
        </row>
        <row r="164">
          <cell r="A164" t="str">
            <v>Basic EPS</v>
          </cell>
        </row>
        <row r="165">
          <cell r="A165" t="str">
            <v>Diluted EPS</v>
          </cell>
        </row>
        <row r="178">
          <cell r="B178">
            <v>-894.60000000000014</v>
          </cell>
        </row>
        <row r="179">
          <cell r="A179" t="str">
            <v>Report Data</v>
          </cell>
        </row>
        <row r="180">
          <cell r="B180" t="str">
            <v>1QF09</v>
          </cell>
          <cell r="C180" t="str">
            <v>1QF08</v>
          </cell>
          <cell r="D180" t="str">
            <v>YoY % change</v>
          </cell>
          <cell r="E180" t="str">
            <v>3QF08</v>
          </cell>
          <cell r="F180" t="str">
            <v>QoQ % change</v>
          </cell>
          <cell r="G180" t="str">
            <v>F2008</v>
          </cell>
          <cell r="H180" t="str">
            <v>F2007</v>
          </cell>
          <cell r="I180" t="str">
            <v>YoY % change</v>
          </cell>
        </row>
        <row r="181">
          <cell r="A181" t="str">
            <v>Net Sales</v>
          </cell>
          <cell r="B181">
            <v>15112.1</v>
          </cell>
          <cell r="C181">
            <v>10864.4</v>
          </cell>
          <cell r="D181">
            <v>0.39097419093553265</v>
          </cell>
          <cell r="E181">
            <v>13543.4</v>
          </cell>
          <cell r="F181">
            <v>0.11582763560110476</v>
          </cell>
          <cell r="G181">
            <v>50489.100000000006</v>
          </cell>
          <cell r="H181">
            <v>32367.344000000001</v>
          </cell>
          <cell r="I181">
            <v>0.55987775827389497</v>
          </cell>
        </row>
        <row r="182">
          <cell r="A182" t="str">
            <v>Other Income</v>
          </cell>
          <cell r="B182">
            <v>11.6</v>
          </cell>
          <cell r="C182">
            <v>7.3</v>
          </cell>
          <cell r="D182">
            <v>0.58904109589041087</v>
          </cell>
          <cell r="E182">
            <v>16.5</v>
          </cell>
          <cell r="G182">
            <v>37.6</v>
          </cell>
          <cell r="H182">
            <v>31.506</v>
          </cell>
          <cell r="I182">
            <v>0.19342347489367118</v>
          </cell>
        </row>
        <row r="183">
          <cell r="A183" t="str">
            <v>Total Expenditure</v>
          </cell>
          <cell r="B183">
            <v>13563.300000000001</v>
          </cell>
          <cell r="C183">
            <v>9908.2000000000007</v>
          </cell>
          <cell r="D183">
            <v>0.36889646959084388</v>
          </cell>
          <cell r="E183">
            <v>12402</v>
          </cell>
          <cell r="F183">
            <v>9.3638122883406005E-2</v>
          </cell>
          <cell r="G183">
            <v>45883.899999999994</v>
          </cell>
          <cell r="H183">
            <v>30211.393999999997</v>
          </cell>
          <cell r="I183">
            <v>0.51876143153142817</v>
          </cell>
        </row>
        <row r="184">
          <cell r="A184" t="str">
            <v xml:space="preserve">              (a) Increase/ Decrease in Stock Trade</v>
          </cell>
          <cell r="B184">
            <v>-2300.3000000000002</v>
          </cell>
          <cell r="C184">
            <v>-1405.7</v>
          </cell>
          <cell r="D184">
            <v>0.63640890659457927</v>
          </cell>
          <cell r="E184">
            <v>-1097.4000000000001</v>
          </cell>
          <cell r="F184">
            <v>1.0961363222161471</v>
          </cell>
          <cell r="G184">
            <v>-6144.1</v>
          </cell>
          <cell r="H184">
            <v>-3673.6350000000002</v>
          </cell>
          <cell r="I184">
            <v>0.6724851543498469</v>
          </cell>
        </row>
        <row r="185">
          <cell r="A185" t="str">
            <v xml:space="preserve">              (b) Consumption of Raw Material</v>
          </cell>
          <cell r="B185">
            <v>12909.3</v>
          </cell>
          <cell r="C185">
            <v>8851.6</v>
          </cell>
          <cell r="D185">
            <v>0.45841429798002609</v>
          </cell>
          <cell r="E185">
            <v>10623.5</v>
          </cell>
          <cell r="F185">
            <v>0.21516449381089098</v>
          </cell>
          <cell r="G185">
            <v>41266</v>
          </cell>
          <cell r="H185">
            <v>25768.409</v>
          </cell>
          <cell r="I185">
            <v>0.60141823268949213</v>
          </cell>
        </row>
        <row r="186">
          <cell r="A186" t="str">
            <v>Gross profit</v>
          </cell>
          <cell r="B186">
            <v>4503.1000000000013</v>
          </cell>
          <cell r="C186">
            <v>3418.4999999999991</v>
          </cell>
          <cell r="D186">
            <v>0.31727365803715157</v>
          </cell>
          <cell r="E186">
            <v>4017.2999999999997</v>
          </cell>
          <cell r="F186">
            <v>0.12092699076494196</v>
          </cell>
          <cell r="G186">
            <v>15367.199999999999</v>
          </cell>
          <cell r="H186">
            <v>10272.570000000002</v>
          </cell>
          <cell r="I186">
            <v>0.49594502641500582</v>
          </cell>
        </row>
        <row r="187">
          <cell r="A187" t="str">
            <v>Gross profit margin</v>
          </cell>
          <cell r="B187">
            <v>0.29797976455952524</v>
          </cell>
          <cell r="C187">
            <v>0.31465152240344607</v>
          </cell>
          <cell r="D187">
            <v>-1.6671757843920831E-2</v>
          </cell>
          <cell r="E187">
            <v>0.29662418595035217</v>
          </cell>
          <cell r="F187">
            <v>1.3555786091730693E-3</v>
          </cell>
          <cell r="G187">
            <v>0.30436668508648396</v>
          </cell>
          <cell r="H187">
            <v>0.31737451179188508</v>
          </cell>
        </row>
        <row r="188">
          <cell r="A188" t="str">
            <v xml:space="preserve">              (c) Staff Cost</v>
          </cell>
          <cell r="B188">
            <v>691.7</v>
          </cell>
          <cell r="C188">
            <v>641.79999999999995</v>
          </cell>
          <cell r="D188">
            <v>7.7750077905889725E-2</v>
          </cell>
          <cell r="E188">
            <v>724.7</v>
          </cell>
          <cell r="F188">
            <v>-4.5536083896784874E-2</v>
          </cell>
          <cell r="G188">
            <v>2740.7000000000003</v>
          </cell>
          <cell r="H188">
            <v>2060.873</v>
          </cell>
          <cell r="I188">
            <v>0.32987331097064221</v>
          </cell>
          <cell r="J188">
            <v>2740700000.0000005</v>
          </cell>
        </row>
        <row r="189">
          <cell r="A189" t="str">
            <v xml:space="preserve">              (d) Other Expenditure</v>
          </cell>
          <cell r="B189">
            <v>2262.6</v>
          </cell>
          <cell r="C189">
            <v>1820.5</v>
          </cell>
          <cell r="D189">
            <v>0.24284537215050794</v>
          </cell>
          <cell r="E189">
            <v>2151.1999999999998</v>
          </cell>
          <cell r="F189">
            <v>5.1785050204536942E-2</v>
          </cell>
          <cell r="G189">
            <v>8021.3</v>
          </cell>
          <cell r="H189">
            <v>6055.7470000000003</v>
          </cell>
          <cell r="I189">
            <v>0.32457647256399569</v>
          </cell>
          <cell r="J189">
            <v>152261.11111111112</v>
          </cell>
        </row>
        <row r="190">
          <cell r="B190">
            <v>0.14972108442903367</v>
          </cell>
          <cell r="C190">
            <v>0.16756562718603882</v>
          </cell>
        </row>
        <row r="191">
          <cell r="A191" t="str">
            <v>Staff cost as % of sales</v>
          </cell>
          <cell r="B191">
            <v>4.5771269380165562E-2</v>
          </cell>
          <cell r="C191">
            <v>5.9073671808843563E-2</v>
          </cell>
          <cell r="E191">
            <v>5.3509458481622051E-2</v>
          </cell>
        </row>
        <row r="193">
          <cell r="A193" t="str">
            <v>Operating profit</v>
          </cell>
          <cell r="B193">
            <v>1548.7999999999993</v>
          </cell>
          <cell r="C193">
            <v>956.19999999999891</v>
          </cell>
          <cell r="D193">
            <v>0.61974482325873348</v>
          </cell>
          <cell r="E193">
            <v>1141.3999999999996</v>
          </cell>
          <cell r="F193">
            <v>0.35693008585947061</v>
          </cell>
          <cell r="G193">
            <v>4605.199999999998</v>
          </cell>
          <cell r="H193">
            <v>2155.9500000000016</v>
          </cell>
          <cell r="I193">
            <v>1.1360421160045431</v>
          </cell>
        </row>
        <row r="194">
          <cell r="A194" t="str">
            <v>Operating profit Margin</v>
          </cell>
          <cell r="B194">
            <v>0.10248741075032584</v>
          </cell>
          <cell r="C194">
            <v>8.8012223408563656E-2</v>
          </cell>
          <cell r="E194">
            <v>8.4277212516797831E-2</v>
          </cell>
          <cell r="G194">
            <v>9.1211766500096006E-2</v>
          </cell>
          <cell r="H194">
            <v>6.6608801760193903E-2</v>
          </cell>
          <cell r="I194">
            <v>0.36936507022717646</v>
          </cell>
        </row>
        <row r="196">
          <cell r="A196" t="str">
            <v xml:space="preserve">Interest and Financial Charges </v>
          </cell>
          <cell r="B196">
            <v>683.8</v>
          </cell>
          <cell r="C196">
            <v>351.6</v>
          </cell>
          <cell r="D196">
            <v>0.94482366325369704</v>
          </cell>
          <cell r="E196">
            <v>428.7</v>
          </cell>
          <cell r="F196">
            <v>0.59505481688826678</v>
          </cell>
          <cell r="G196">
            <v>1852.7000000000003</v>
          </cell>
          <cell r="H196">
            <v>897.55399999999997</v>
          </cell>
          <cell r="I196">
            <v>1.0641654986775171</v>
          </cell>
        </row>
        <row r="197">
          <cell r="A197" t="str">
            <v>Depreciation</v>
          </cell>
          <cell r="B197">
            <v>319.10000000000002</v>
          </cell>
          <cell r="C197">
            <v>152.69999999999999</v>
          </cell>
          <cell r="D197">
            <v>1.0897184020956128</v>
          </cell>
          <cell r="E197">
            <v>223.2</v>
          </cell>
          <cell r="F197">
            <v>0.4296594982078854</v>
          </cell>
          <cell r="G197">
            <v>833.9</v>
          </cell>
          <cell r="H197">
            <v>368.613</v>
          </cell>
          <cell r="I197">
            <v>1.262264217485547</v>
          </cell>
        </row>
        <row r="199">
          <cell r="A199" t="str">
            <v>Profit before tax</v>
          </cell>
          <cell r="B199">
            <v>557.49999999999932</v>
          </cell>
          <cell r="C199">
            <v>459.19999999999885</v>
          </cell>
          <cell r="D199">
            <v>0.21406794425087261</v>
          </cell>
          <cell r="E199">
            <v>505.9999999999996</v>
          </cell>
          <cell r="F199">
            <v>0.10177865612648174</v>
          </cell>
          <cell r="G199">
            <v>1956.1999999999975</v>
          </cell>
          <cell r="H199">
            <v>921.28900000000147</v>
          </cell>
          <cell r="I199">
            <v>1.1233293787291441</v>
          </cell>
        </row>
        <row r="200">
          <cell r="A200" t="str">
            <v>Provision for Taxation</v>
          </cell>
          <cell r="B200">
            <v>195.7</v>
          </cell>
          <cell r="C200">
            <v>162.30000000000001</v>
          </cell>
          <cell r="D200">
            <v>0.20579174368453468</v>
          </cell>
          <cell r="E200">
            <v>185</v>
          </cell>
          <cell r="F200">
            <v>5.7837837837837691E-2</v>
          </cell>
          <cell r="G200">
            <v>696.8</v>
          </cell>
          <cell r="H200">
            <v>313.60500000000002</v>
          </cell>
          <cell r="I200">
            <v>1.2219033497552649</v>
          </cell>
        </row>
        <row r="201">
          <cell r="A201" t="str">
            <v xml:space="preserve">              (a) Fringe Benefit Tax</v>
          </cell>
          <cell r="B201">
            <v>6.2</v>
          </cell>
          <cell r="C201">
            <v>6.3</v>
          </cell>
          <cell r="E201">
            <v>9.1</v>
          </cell>
          <cell r="G201">
            <v>32.400000000000006</v>
          </cell>
          <cell r="H201">
            <v>23.166</v>
          </cell>
          <cell r="I201">
            <v>0.39860139860139876</v>
          </cell>
        </row>
        <row r="202">
          <cell r="A202" t="str">
            <v xml:space="preserve">              (b) Current Tax </v>
          </cell>
          <cell r="B202">
            <v>69.7</v>
          </cell>
          <cell r="C202">
            <v>75.400000000000006</v>
          </cell>
          <cell r="E202">
            <v>77.8</v>
          </cell>
          <cell r="G202">
            <v>291.59999999999997</v>
          </cell>
          <cell r="H202">
            <v>307.11</v>
          </cell>
          <cell r="I202">
            <v>-5.0503077073361435E-2</v>
          </cell>
        </row>
        <row r="203">
          <cell r="A203" t="str">
            <v xml:space="preserve">              (c) Deferred Tax</v>
          </cell>
          <cell r="B203">
            <v>119.8</v>
          </cell>
          <cell r="C203">
            <v>80.599999999999994</v>
          </cell>
          <cell r="E203">
            <v>98.1</v>
          </cell>
          <cell r="G203">
            <v>372.79999999999995</v>
          </cell>
          <cell r="H203">
            <v>-16.670999999999992</v>
          </cell>
        </row>
        <row r="204">
          <cell r="A204" t="str">
            <v>Earlier years income tax</v>
          </cell>
          <cell r="B204">
            <v>0</v>
          </cell>
          <cell r="C204">
            <v>0</v>
          </cell>
          <cell r="E204">
            <v>0</v>
          </cell>
          <cell r="G204">
            <v>0.3</v>
          </cell>
          <cell r="H204">
            <v>0.57699999999999996</v>
          </cell>
        </row>
        <row r="206">
          <cell r="A206" t="str">
            <v>Adjusted Net Profit</v>
          </cell>
          <cell r="B206">
            <v>361.79999999999933</v>
          </cell>
          <cell r="C206">
            <v>296.89999999999884</v>
          </cell>
          <cell r="D206">
            <v>0.21859211855843963</v>
          </cell>
          <cell r="E206">
            <v>320.9999999999996</v>
          </cell>
          <cell r="F206">
            <v>0.12710280373831706</v>
          </cell>
          <cell r="G206">
            <v>1259.0999999999976</v>
          </cell>
          <cell r="H206">
            <v>607.10700000000145</v>
          </cell>
          <cell r="I206">
            <v>1.0739342488226864</v>
          </cell>
        </row>
        <row r="207">
          <cell r="A207" t="str">
            <v>Net Margin</v>
          </cell>
          <cell r="B207">
            <v>2.3941080326360952E-2</v>
          </cell>
          <cell r="C207">
            <v>2.732778616398502E-2</v>
          </cell>
          <cell r="E207">
            <v>2.3701581582172837E-2</v>
          </cell>
          <cell r="G207">
            <v>2.493805593682592E-2</v>
          </cell>
          <cell r="H207">
            <v>1.8756775347399571E-2</v>
          </cell>
        </row>
        <row r="208">
          <cell r="A208" t="str">
            <v>Exceptional Income net of tax</v>
          </cell>
          <cell r="B208">
            <v>0</v>
          </cell>
          <cell r="C208">
            <v>0</v>
          </cell>
          <cell r="E208">
            <v>0</v>
          </cell>
          <cell r="G208">
            <v>0</v>
          </cell>
          <cell r="H208">
            <v>592.80692199999999</v>
          </cell>
        </row>
        <row r="210">
          <cell r="A210" t="str">
            <v>Reported Net profit</v>
          </cell>
          <cell r="B210">
            <v>361.79999999999933</v>
          </cell>
          <cell r="C210">
            <v>296.89999999999884</v>
          </cell>
          <cell r="D210">
            <v>0.21859211855843963</v>
          </cell>
          <cell r="E210">
            <v>320.9999999999996</v>
          </cell>
          <cell r="F210">
            <v>0.12710280373831706</v>
          </cell>
          <cell r="G210">
            <v>1259.0999999999976</v>
          </cell>
          <cell r="H210">
            <v>1199.9139220000015</v>
          </cell>
          <cell r="I210">
            <v>4.932526985047847E-2</v>
          </cell>
        </row>
        <row r="214">
          <cell r="B214" t="str">
            <v>1QF09</v>
          </cell>
          <cell r="C214" t="str">
            <v>1QF08</v>
          </cell>
          <cell r="D214" t="str">
            <v>YoY % change</v>
          </cell>
          <cell r="E214" t="str">
            <v>2QF08</v>
          </cell>
          <cell r="F214" t="str">
            <v>QoQ % change</v>
          </cell>
          <cell r="G214" t="str">
            <v>F2007</v>
          </cell>
          <cell r="H214" t="str">
            <v>F2006</v>
          </cell>
          <cell r="I214" t="str">
            <v>YoY % change</v>
          </cell>
        </row>
        <row r="215">
          <cell r="A215" t="str">
            <v>Segment Revenue</v>
          </cell>
        </row>
        <row r="216">
          <cell r="A216" t="str">
            <v>Value Retailing</v>
          </cell>
          <cell r="B216">
            <v>8811.6</v>
          </cell>
          <cell r="C216">
            <v>5584.6869999999999</v>
          </cell>
          <cell r="D216">
            <v>0.57781447733776314</v>
          </cell>
          <cell r="E216">
            <v>9400.6</v>
          </cell>
          <cell r="F216">
            <v>-6.265557517605258E-2</v>
          </cell>
          <cell r="I216" t="e">
            <v>#DIV/0!</v>
          </cell>
        </row>
        <row r="217">
          <cell r="A217" t="str">
            <v>Lifestyle Retailing</v>
          </cell>
          <cell r="B217">
            <v>3773.2</v>
          </cell>
          <cell r="C217">
            <v>2833.25</v>
          </cell>
          <cell r="D217">
            <v>0.3317568163769522</v>
          </cell>
          <cell r="E217">
            <v>3593.8</v>
          </cell>
          <cell r="F217">
            <v>4.9919305470532471E-2</v>
          </cell>
          <cell r="I217" t="e">
            <v>#DIV/0!</v>
          </cell>
        </row>
        <row r="218">
          <cell r="A218" t="str">
            <v>Others</v>
          </cell>
          <cell r="B218">
            <v>2349.8000000000002</v>
          </cell>
          <cell r="C218">
            <v>302.61399999999998</v>
          </cell>
          <cell r="D218">
            <v>6.7650075673960899</v>
          </cell>
          <cell r="E218">
            <v>3220.9</v>
          </cell>
          <cell r="F218">
            <v>-0.27045235803657364</v>
          </cell>
          <cell r="I218" t="e">
            <v>#DIV/0!</v>
          </cell>
        </row>
        <row r="219">
          <cell r="B219">
            <v>14934.599999999999</v>
          </cell>
          <cell r="C219">
            <v>8720.5509999999995</v>
          </cell>
          <cell r="D219">
            <v>0.71257527190655723</v>
          </cell>
          <cell r="E219">
            <v>16215.300000000001</v>
          </cell>
          <cell r="F219">
            <v>-7.8980962424377132E-2</v>
          </cell>
          <cell r="I219" t="e">
            <v>#DIV/0!</v>
          </cell>
        </row>
        <row r="220">
          <cell r="A220" t="str">
            <v>Less Inter Segment Revenue</v>
          </cell>
          <cell r="B220">
            <v>1856.5</v>
          </cell>
          <cell r="C220">
            <v>110.093</v>
          </cell>
          <cell r="D220">
            <v>15.863015813902791</v>
          </cell>
          <cell r="E220">
            <v>1246.5999999999999</v>
          </cell>
          <cell r="F220">
            <v>0.48925076207283813</v>
          </cell>
          <cell r="I220" t="e">
            <v>#DIV/0!</v>
          </cell>
        </row>
        <row r="221">
          <cell r="A221" t="str">
            <v>Net Sales</v>
          </cell>
          <cell r="B221">
            <v>13078.099999999999</v>
          </cell>
          <cell r="C221">
            <v>8610.4579999999987</v>
          </cell>
          <cell r="D221">
            <v>0.51886229512994553</v>
          </cell>
          <cell r="E221">
            <v>14968.7</v>
          </cell>
          <cell r="F221">
            <v>-0.12630355341479238</v>
          </cell>
          <cell r="I221" t="e">
            <v>#DIV/0!</v>
          </cell>
        </row>
        <row r="222">
          <cell r="A222" t="str">
            <v>Value &amp; Lifestyle Sales</v>
          </cell>
          <cell r="B222">
            <v>12584.8</v>
          </cell>
          <cell r="C222">
            <v>8417.9369999999999</v>
          </cell>
          <cell r="D222">
            <v>0.4949981212736565</v>
          </cell>
        </row>
        <row r="223">
          <cell r="A223" t="str">
            <v>Value as a % of V+L sales</v>
          </cell>
          <cell r="B223">
            <v>0.70017799249888757</v>
          </cell>
          <cell r="C223">
            <v>0.66342703681436432</v>
          </cell>
        </row>
        <row r="224">
          <cell r="A224" t="str">
            <v>Segment Profit</v>
          </cell>
        </row>
        <row r="225">
          <cell r="A225" t="str">
            <v>Profit before Tax and Interest</v>
          </cell>
        </row>
        <row r="226">
          <cell r="A226" t="str">
            <v>Value Retailing</v>
          </cell>
        </row>
        <row r="227">
          <cell r="A227" t="str">
            <v>Lifestyle Retailing</v>
          </cell>
        </row>
        <row r="229">
          <cell r="A229" t="str">
            <v>Less</v>
          </cell>
        </row>
        <row r="230">
          <cell r="A230" t="str">
            <v>(1) Interest</v>
          </cell>
        </row>
        <row r="231">
          <cell r="A231" t="str">
            <v>(2) Other Unallocable Expense net of unallocable income</v>
          </cell>
        </row>
        <row r="232">
          <cell r="A232" t="str">
            <v>Total Profit before tax</v>
          </cell>
        </row>
        <row r="234">
          <cell r="A234" t="str">
            <v>Capital Employed</v>
          </cell>
        </row>
        <row r="235">
          <cell r="A235" t="str">
            <v>Value Retailing</v>
          </cell>
        </row>
        <row r="236">
          <cell r="A236" t="str">
            <v>Lifestyle Retailing</v>
          </cell>
        </row>
        <row r="237">
          <cell r="A237" t="str">
            <v xml:space="preserve">Unallocated </v>
          </cell>
        </row>
        <row r="238">
          <cell r="A238" t="str">
            <v>Total Capital Employed</v>
          </cell>
        </row>
        <row r="242">
          <cell r="A242" t="str">
            <v>Sales</v>
          </cell>
        </row>
        <row r="243">
          <cell r="A243" t="str">
            <v>Quarterly Sales Per sq. feet - Value</v>
          </cell>
        </row>
        <row r="244">
          <cell r="A244" t="str">
            <v>Quarterly Sales Per sq. feet - Lifestyle</v>
          </cell>
        </row>
        <row r="247">
          <cell r="A247" t="str">
            <v>EBIT</v>
          </cell>
        </row>
        <row r="248">
          <cell r="A248" t="str">
            <v>Value - per sq. feet</v>
          </cell>
        </row>
        <row r="249">
          <cell r="A249" t="str">
            <v>Lifestyle  - per sq. feet</v>
          </cell>
        </row>
        <row r="252">
          <cell r="A252" t="str">
            <v>EBIT Margin</v>
          </cell>
        </row>
        <row r="254">
          <cell r="A254" t="str">
            <v>EBIT Margin</v>
          </cell>
        </row>
        <row r="255">
          <cell r="A255" t="str">
            <v>Value Retailing</v>
          </cell>
        </row>
        <row r="256">
          <cell r="A256" t="str">
            <v>Lifestyle Retailing</v>
          </cell>
        </row>
      </sheetData>
      <sheetData sheetId="4" refreshError="1"/>
      <sheetData sheetId="5" refreshError="1">
        <row r="1">
          <cell r="A1" t="str">
            <v>Share Price</v>
          </cell>
          <cell r="B1">
            <v>1347.2</v>
          </cell>
        </row>
        <row r="3">
          <cell r="A3" t="str">
            <v>Total Square Feet Average (mn)</v>
          </cell>
          <cell r="B3" t="e">
            <v>#REF!</v>
          </cell>
          <cell r="C3">
            <v>0.52900000000000003</v>
          </cell>
          <cell r="D3">
            <v>0.78900000000000003</v>
          </cell>
          <cell r="E3">
            <v>1.4419999999999999</v>
          </cell>
        </row>
        <row r="4">
          <cell r="A4" t="str">
            <v>Total Employees</v>
          </cell>
          <cell r="C4">
            <v>1700</v>
          </cell>
          <cell r="D4">
            <v>3500</v>
          </cell>
          <cell r="E4">
            <v>7500</v>
          </cell>
        </row>
        <row r="5">
          <cell r="A5" t="str">
            <v xml:space="preserve">Profit and Loss Account </v>
          </cell>
          <cell r="H5">
            <v>-1</v>
          </cell>
          <cell r="I5" t="e">
            <v>#DIV/0!</v>
          </cell>
          <cell r="J5" t="e">
            <v>#DIV/0!</v>
          </cell>
        </row>
        <row r="6">
          <cell r="A6" t="str">
            <v>Income Statement</v>
          </cell>
          <cell r="B6" t="str">
            <v>F2002</v>
          </cell>
          <cell r="C6" t="str">
            <v>F2003</v>
          </cell>
          <cell r="D6" t="str">
            <v>F2004</v>
          </cell>
          <cell r="E6" t="str">
            <v>F2005</v>
          </cell>
          <cell r="F6" t="str">
            <v>F2006</v>
          </cell>
          <cell r="G6" t="str">
            <v>F2007</v>
          </cell>
          <cell r="H6" t="str">
            <v>F2008</v>
          </cell>
          <cell r="I6" t="str">
            <v>F2009e</v>
          </cell>
          <cell r="J6" t="str">
            <v>F2010e</v>
          </cell>
          <cell r="K6" t="str">
            <v>F2011e</v>
          </cell>
          <cell r="L6" t="str">
            <v>F2012e</v>
          </cell>
          <cell r="M6" t="str">
            <v>F2013e</v>
          </cell>
        </row>
        <row r="7">
          <cell r="A7" t="str">
            <v>Sales</v>
          </cell>
          <cell r="B7">
            <v>2788.9969999999998</v>
          </cell>
          <cell r="C7">
            <v>4373.5619999999999</v>
          </cell>
          <cell r="D7">
            <v>6473.28</v>
          </cell>
          <cell r="E7">
            <v>10182.661</v>
          </cell>
          <cell r="F7">
            <v>17584.978999999999</v>
          </cell>
        </row>
        <row r="8">
          <cell r="A8" t="str">
            <v>Growth %</v>
          </cell>
          <cell r="C8">
            <v>0.56814869288134773</v>
          </cell>
          <cell r="D8">
            <v>0.48009334268040549</v>
          </cell>
          <cell r="E8">
            <v>0.57302959241682738</v>
          </cell>
          <cell r="F8">
            <v>0.72695320015072684</v>
          </cell>
        </row>
        <row r="10">
          <cell r="A10" t="str">
            <v>Other Operating Revenue</v>
          </cell>
          <cell r="B10">
            <v>63.895000000000003</v>
          </cell>
          <cell r="C10">
            <v>74.775000000000006</v>
          </cell>
          <cell r="D10">
            <v>109.83799999999999</v>
          </cell>
          <cell r="E10">
            <v>345.30700000000002</v>
          </cell>
          <cell r="F10">
            <v>1092.7260000000001</v>
          </cell>
        </row>
        <row r="11">
          <cell r="A11" t="str">
            <v>Growth %</v>
          </cell>
          <cell r="C11">
            <v>0.17027936458251824</v>
          </cell>
          <cell r="D11">
            <v>0.46891340688732841</v>
          </cell>
          <cell r="E11">
            <v>2.1437844826016499</v>
          </cell>
          <cell r="F11">
            <v>2.164505787603495</v>
          </cell>
        </row>
        <row r="12">
          <cell r="A12" t="str">
            <v>% of Sales</v>
          </cell>
          <cell r="B12">
            <v>2.2909669676948383E-2</v>
          </cell>
          <cell r="C12">
            <v>1.7097048126904341E-2</v>
          </cell>
          <cell r="D12">
            <v>1.6967904987888676E-2</v>
          </cell>
          <cell r="E12">
            <v>3.3911273290940354E-2</v>
          </cell>
          <cell r="F12">
            <v>6.2139738694029722E-2</v>
          </cell>
        </row>
        <row r="14">
          <cell r="A14" t="str">
            <v>Revenue (Rs mn)</v>
          </cell>
          <cell r="B14">
            <v>2852.8919999999998</v>
          </cell>
          <cell r="C14">
            <v>4448.3369999999995</v>
          </cell>
          <cell r="D14">
            <v>6583.1179999999995</v>
          </cell>
          <cell r="E14">
            <v>10527.968000000001</v>
          </cell>
          <cell r="F14">
            <v>18677.704999999998</v>
          </cell>
          <cell r="G14">
            <v>32367.4</v>
          </cell>
          <cell r="H14">
            <v>50488.688604708674</v>
          </cell>
          <cell r="I14">
            <v>77374.9822542396</v>
          </cell>
          <cell r="J14">
            <v>112099.47848237865</v>
          </cell>
          <cell r="K14">
            <v>154967.88783626078</v>
          </cell>
          <cell r="L14">
            <v>203679.2457526823</v>
          </cell>
          <cell r="M14">
            <v>258429.99781128883</v>
          </cell>
          <cell r="N14">
            <v>0.38621235944091414</v>
          </cell>
        </row>
        <row r="15">
          <cell r="A15" t="str">
            <v>YoY Growth %</v>
          </cell>
          <cell r="C15">
            <v>0.55923778397499802</v>
          </cell>
          <cell r="D15">
            <v>0.47990541184267288</v>
          </cell>
          <cell r="E15">
            <v>0.59923732188911116</v>
          </cell>
          <cell r="F15">
            <v>0.77410351171280123</v>
          </cell>
          <cell r="G15">
            <v>0.73294309980803352</v>
          </cell>
          <cell r="H15">
            <v>0.55986234929925383</v>
          </cell>
          <cell r="I15">
            <v>0.53252113280326818</v>
          </cell>
          <cell r="J15">
            <v>0.44878196047969232</v>
          </cell>
          <cell r="K15">
            <v>0.38241399455413871</v>
          </cell>
          <cell r="L15">
            <v>0.31433194706693035</v>
          </cell>
          <cell r="M15">
            <v>0.26880869406344754</v>
          </cell>
        </row>
        <row r="16">
          <cell r="A16" t="str">
            <v>Expenditure</v>
          </cell>
        </row>
        <row r="17">
          <cell r="A17" t="str">
            <v>Cost of Goods consumed and sold</v>
          </cell>
          <cell r="B17">
            <v>1861.1189999999999</v>
          </cell>
          <cell r="C17">
            <v>3034.9199999999992</v>
          </cell>
          <cell r="D17">
            <v>4380.1000000000004</v>
          </cell>
          <cell r="E17">
            <v>7003.0853000000006</v>
          </cell>
          <cell r="F17">
            <v>12434.660999999998</v>
          </cell>
          <cell r="G17">
            <v>22094.799999999996</v>
          </cell>
          <cell r="H17">
            <v>35121.798678000006</v>
          </cell>
          <cell r="I17">
            <v>54549.362489238913</v>
          </cell>
          <cell r="J17">
            <v>79030.132330076944</v>
          </cell>
          <cell r="K17">
            <v>109252.36092456384</v>
          </cell>
          <cell r="L17">
            <v>143593.86825564102</v>
          </cell>
          <cell r="M17">
            <v>182193.14845695862</v>
          </cell>
        </row>
        <row r="18">
          <cell r="A18" t="str">
            <v>Growth %</v>
          </cell>
          <cell r="C18">
            <v>0.63069637137657475</v>
          </cell>
          <cell r="D18">
            <v>0.44323408854269686</v>
          </cell>
          <cell r="E18">
            <v>0.59884141914568167</v>
          </cell>
          <cell r="F18">
            <v>0.7755975355605047</v>
          </cell>
          <cell r="G18">
            <v>0.77687192276492278</v>
          </cell>
          <cell r="H18">
            <v>0.58959568215145697</v>
          </cell>
          <cell r="I18">
            <v>0.5531483165014599</v>
          </cell>
          <cell r="J18">
            <v>0.44878196047969232</v>
          </cell>
          <cell r="K18">
            <v>0.38241399455413849</v>
          </cell>
          <cell r="L18">
            <v>0.31433194706693057</v>
          </cell>
          <cell r="M18">
            <v>0.26880869406344754</v>
          </cell>
        </row>
        <row r="19">
          <cell r="A19" t="str">
            <v>% of Sales</v>
          </cell>
          <cell r="B19">
            <v>0.6523622345325375</v>
          </cell>
          <cell r="C19">
            <v>0.68225946010835048</v>
          </cell>
          <cell r="D19">
            <v>0.66535340852161551</v>
          </cell>
          <cell r="E19">
            <v>0.66518869548235715</v>
          </cell>
          <cell r="F19">
            <v>0.66574887011011252</v>
          </cell>
          <cell r="G19">
            <v>0.68262511045063845</v>
          </cell>
          <cell r="H19">
            <v>0.69563697629342824</v>
          </cell>
          <cell r="I19">
            <v>0.70499999999999996</v>
          </cell>
          <cell r="J19">
            <v>0.70499999999999996</v>
          </cell>
          <cell r="K19">
            <v>0.70499999999999996</v>
          </cell>
          <cell r="L19">
            <v>0.70499999999999996</v>
          </cell>
          <cell r="M19">
            <v>0.70499999999999996</v>
          </cell>
        </row>
        <row r="20">
          <cell r="A20" t="str">
            <v>Gross margin</v>
          </cell>
          <cell r="B20">
            <v>0.3476377654674625</v>
          </cell>
          <cell r="C20">
            <v>0.31774053989164952</v>
          </cell>
          <cell r="D20">
            <v>0.33464659147838449</v>
          </cell>
          <cell r="E20">
            <v>0.33481130451764285</v>
          </cell>
          <cell r="F20">
            <v>0.33425112988988748</v>
          </cell>
          <cell r="G20">
            <v>0.31737488954936155</v>
          </cell>
          <cell r="H20">
            <v>0.30436302370657176</v>
          </cell>
          <cell r="I20">
            <v>0.29500000000000004</v>
          </cell>
          <cell r="J20">
            <v>0.29500000000000004</v>
          </cell>
          <cell r="K20">
            <v>0.29500000000000004</v>
          </cell>
          <cell r="L20">
            <v>0.29500000000000004</v>
          </cell>
          <cell r="M20">
            <v>0.29500000000000004</v>
          </cell>
        </row>
        <row r="22">
          <cell r="A22" t="str">
            <v>Personnel Cost</v>
          </cell>
          <cell r="B22">
            <v>135.93800000000002</v>
          </cell>
          <cell r="C22">
            <v>168.00799999999998</v>
          </cell>
          <cell r="D22">
            <v>275.25000000000006</v>
          </cell>
          <cell r="E22">
            <v>506.54199999999997</v>
          </cell>
          <cell r="F22">
            <v>1120.7370000000001</v>
          </cell>
          <cell r="G22">
            <v>2060.9</v>
          </cell>
          <cell r="H22">
            <v>2740.7047280000002</v>
          </cell>
          <cell r="I22">
            <v>4178.2490417289382</v>
          </cell>
          <cell r="J22">
            <v>6053.371838048447</v>
          </cell>
          <cell r="K22">
            <v>8368.2659431580814</v>
          </cell>
          <cell r="L22">
            <v>10998.679270644843</v>
          </cell>
          <cell r="M22">
            <v>13955.219881809597</v>
          </cell>
        </row>
        <row r="23">
          <cell r="A23" t="str">
            <v>Growth %</v>
          </cell>
          <cell r="C23">
            <v>0.23591637364092422</v>
          </cell>
          <cell r="D23">
            <v>0.63831484215037437</v>
          </cell>
          <cell r="E23">
            <v>0.84029791099000861</v>
          </cell>
          <cell r="F23">
            <v>1.2125253187297402</v>
          </cell>
          <cell r="G23">
            <v>0.83887923750175108</v>
          </cell>
          <cell r="H23">
            <v>0.32985818234751818</v>
          </cell>
          <cell r="I23">
            <v>0.52451630379678682</v>
          </cell>
          <cell r="J23">
            <v>0.44878196047969232</v>
          </cell>
          <cell r="K23">
            <v>0.38241399455413849</v>
          </cell>
          <cell r="L23">
            <v>0.31433194706693035</v>
          </cell>
          <cell r="M23">
            <v>0.26880869406344776</v>
          </cell>
        </row>
        <row r="24">
          <cell r="A24" t="str">
            <v>% of Sales</v>
          </cell>
          <cell r="B24">
            <v>4.7649192468554723E-2</v>
          </cell>
          <cell r="C24">
            <v>3.7768721209746475E-2</v>
          </cell>
          <cell r="D24">
            <v>4.1811494188620055E-2</v>
          </cell>
          <cell r="E24">
            <v>4.8113938036285817E-2</v>
          </cell>
          <cell r="F24">
            <v>6.0003999420699713E-2</v>
          </cell>
          <cell r="G24">
            <v>6.3672089818768263E-2</v>
          </cell>
          <cell r="H24">
            <v>5.4283539615334685E-2</v>
          </cell>
          <cell r="I24">
            <v>5.3999999999999999E-2</v>
          </cell>
          <cell r="J24">
            <v>5.3999999999999999E-2</v>
          </cell>
          <cell r="K24">
            <v>5.3999999999999992E-2</v>
          </cell>
          <cell r="L24">
            <v>5.3999999999999992E-2</v>
          </cell>
          <cell r="M24">
            <v>5.3999999999999999E-2</v>
          </cell>
        </row>
        <row r="26">
          <cell r="A26" t="str">
            <v>Manufacturing and Other Expenses</v>
          </cell>
          <cell r="B26">
            <v>632.75599999999986</v>
          </cell>
          <cell r="C26">
            <v>871.47799999999995</v>
          </cell>
          <cell r="D26">
            <v>1369.596</v>
          </cell>
          <cell r="E26">
            <v>2140.4430000000002</v>
          </cell>
          <cell r="F26">
            <v>3668.3540000000007</v>
          </cell>
          <cell r="G26">
            <v>6055.6999999999989</v>
          </cell>
          <cell r="H26">
            <v>8021.3036330399973</v>
          </cell>
          <cell r="I26">
            <v>11993.122249407137</v>
          </cell>
          <cell r="J26">
            <v>17375.419164768689</v>
          </cell>
          <cell r="K26">
            <v>23787.570782866031</v>
          </cell>
          <cell r="L26">
            <v>30755.566108655024</v>
          </cell>
          <cell r="M26">
            <v>39022.929669504614</v>
          </cell>
        </row>
        <row r="27">
          <cell r="A27" t="str">
            <v>Growth %</v>
          </cell>
          <cell r="C27">
            <v>0.37727338816226186</v>
          </cell>
          <cell r="D27">
            <v>0.57157839899572926</v>
          </cell>
          <cell r="E27">
            <v>0.56282801643696412</v>
          </cell>
          <cell r="F27">
            <v>0.71382933346041</v>
          </cell>
          <cell r="G27">
            <v>0.65079487966537508</v>
          </cell>
          <cell r="H27">
            <v>0.32458735291378349</v>
          </cell>
          <cell r="I27">
            <v>0.4951587420288015</v>
          </cell>
          <cell r="J27">
            <v>0.44878196047969232</v>
          </cell>
          <cell r="K27">
            <v>0.36903579460684077</v>
          </cell>
          <cell r="L27">
            <v>0.2929258892971105</v>
          </cell>
          <cell r="M27">
            <v>0.26880869406344776</v>
          </cell>
        </row>
        <row r="28">
          <cell r="A28" t="str">
            <v>% of Sales</v>
          </cell>
          <cell r="B28">
            <v>0.22179458598502849</v>
          </cell>
          <cell r="C28">
            <v>0.19591096627795962</v>
          </cell>
          <cell r="D28">
            <v>0.20804670370484019</v>
          </cell>
          <cell r="E28">
            <v>0.20331017343517763</v>
          </cell>
          <cell r="F28">
            <v>0.19640282358030609</v>
          </cell>
          <cell r="G28">
            <v>0.18709256844850061</v>
          </cell>
          <cell r="H28">
            <v>0.15887328141638274</v>
          </cell>
          <cell r="I28">
            <v>0.155</v>
          </cell>
          <cell r="J28">
            <v>0.155</v>
          </cell>
          <cell r="K28">
            <v>0.1535</v>
          </cell>
          <cell r="L28">
            <v>0.151</v>
          </cell>
          <cell r="M28">
            <v>0.151</v>
          </cell>
        </row>
        <row r="30">
          <cell r="A30" t="str">
            <v>Total Expenditure</v>
          </cell>
          <cell r="B30">
            <v>2629.8129999999996</v>
          </cell>
          <cell r="C30">
            <v>4074.405999999999</v>
          </cell>
          <cell r="D30">
            <v>6024.9459999999999</v>
          </cell>
          <cell r="E30">
            <v>9650.0703000000012</v>
          </cell>
          <cell r="F30">
            <v>17223.752</v>
          </cell>
          <cell r="G30">
            <v>30211.399999999994</v>
          </cell>
          <cell r="H30">
            <v>45883.807039040003</v>
          </cell>
          <cell r="I30">
            <v>70720.733780374983</v>
          </cell>
          <cell r="J30">
            <v>102458.92333289408</v>
          </cell>
          <cell r="K30">
            <v>141408.19765058794</v>
          </cell>
          <cell r="L30">
            <v>185348.11363494088</v>
          </cell>
          <cell r="M30">
            <v>235171.29800827283</v>
          </cell>
        </row>
        <row r="31">
          <cell r="A31" t="str">
            <v>Growth %</v>
          </cell>
          <cell r="C31">
            <v>0.54931396262776078</v>
          </cell>
          <cell r="D31">
            <v>0.47872990565986839</v>
          </cell>
          <cell r="E31">
            <v>0.60168577444511562</v>
          </cell>
          <cell r="F31">
            <v>0.78483176438621371</v>
          </cell>
          <cell r="G31">
            <v>0.75405451727358797</v>
          </cell>
          <cell r="H31">
            <v>0.51875805288864507</v>
          </cell>
          <cell r="I31">
            <v>0.54130047927807312</v>
          </cell>
          <cell r="J31">
            <v>0.44878196047969232</v>
          </cell>
          <cell r="K31">
            <v>0.38014526261559234</v>
          </cell>
          <cell r="L31">
            <v>0.31073103762291132</v>
          </cell>
          <cell r="M31">
            <v>0.26880869406344776</v>
          </cell>
        </row>
        <row r="32">
          <cell r="A32" t="str">
            <v>% of Sales</v>
          </cell>
          <cell r="B32">
            <v>0.92180601298612064</v>
          </cell>
          <cell r="C32">
            <v>0.91593914759605655</v>
          </cell>
          <cell r="D32">
            <v>0.91521160641507571</v>
          </cell>
          <cell r="E32">
            <v>0.91661280695382052</v>
          </cell>
          <cell r="F32">
            <v>0.92215569311111845</v>
          </cell>
          <cell r="G32">
            <v>0.93338976871790735</v>
          </cell>
          <cell r="H32">
            <v>0.90879379732514565</v>
          </cell>
          <cell r="I32">
            <v>0.91399999999999981</v>
          </cell>
          <cell r="J32">
            <v>0.91399999999999992</v>
          </cell>
          <cell r="K32">
            <v>0.91249999999999987</v>
          </cell>
          <cell r="L32">
            <v>0.90999999999999992</v>
          </cell>
          <cell r="M32">
            <v>0.90999999999999992</v>
          </cell>
        </row>
        <row r="34">
          <cell r="A34" t="str">
            <v>Operating Profit</v>
          </cell>
          <cell r="B34">
            <v>223.07900000000018</v>
          </cell>
          <cell r="C34">
            <v>373.93100000000049</v>
          </cell>
          <cell r="D34">
            <v>558.17199999999957</v>
          </cell>
          <cell r="E34">
            <v>877.89769999999953</v>
          </cell>
          <cell r="F34">
            <v>1453.9529999999977</v>
          </cell>
          <cell r="G34">
            <v>2156.0000000000073</v>
          </cell>
          <cell r="H34">
            <v>4604.8815656686711</v>
          </cell>
          <cell r="I34">
            <v>6654.2484738646162</v>
          </cell>
          <cell r="J34">
            <v>9640.5551494845713</v>
          </cell>
          <cell r="K34">
            <v>13559.690185672836</v>
          </cell>
          <cell r="L34">
            <v>18331.132117741421</v>
          </cell>
          <cell r="M34">
            <v>23258.699803016003</v>
          </cell>
          <cell r="N34">
            <v>0.38252627447137622</v>
          </cell>
        </row>
        <row r="35">
          <cell r="A35" t="str">
            <v>EBITDA Growth, RHS</v>
          </cell>
          <cell r="C35">
            <v>0.67622680754351694</v>
          </cell>
          <cell r="D35">
            <v>0.49271389641404117</v>
          </cell>
          <cell r="E35">
            <v>0.57280856080204701</v>
          </cell>
          <cell r="F35">
            <v>0.6561758847300756</v>
          </cell>
          <cell r="G35">
            <v>0.48285398496375787</v>
          </cell>
          <cell r="H35">
            <v>1.1358448820355544</v>
          </cell>
          <cell r="I35">
            <v>0.44504226199319374</v>
          </cell>
          <cell r="J35">
            <v>0.44878196047969121</v>
          </cell>
          <cell r="K35">
            <v>0.40652586655217671</v>
          </cell>
          <cell r="L35">
            <v>0.35188428841169905</v>
          </cell>
          <cell r="M35">
            <v>0.2688086940634471</v>
          </cell>
        </row>
        <row r="36">
          <cell r="A36" t="str">
            <v>EBITDA Margin</v>
          </cell>
          <cell r="B36">
            <v>7.8193987013879321E-2</v>
          </cell>
          <cell r="C36">
            <v>8.406085240394344E-2</v>
          </cell>
          <cell r="D36">
            <v>8.4788393584924293E-2</v>
          </cell>
          <cell r="E36">
            <v>8.338719304617942E-2</v>
          </cell>
          <cell r="F36">
            <v>7.7844306888881581E-2</v>
          </cell>
          <cell r="G36">
            <v>6.6610231282092702E-2</v>
          </cell>
          <cell r="H36">
            <v>9.1206202674854395E-2</v>
          </cell>
          <cell r="I36">
            <v>8.6000000000000132E-2</v>
          </cell>
          <cell r="J36">
            <v>8.6000000000000063E-2</v>
          </cell>
          <cell r="K36">
            <v>8.7500000000000119E-2</v>
          </cell>
          <cell r="L36">
            <v>9.0000000000000066E-2</v>
          </cell>
          <cell r="M36">
            <v>9.0000000000000024E-2</v>
          </cell>
        </row>
        <row r="38">
          <cell r="A38" t="str">
            <v>Interest and Financial Charges</v>
          </cell>
          <cell r="B38">
            <v>112.376</v>
          </cell>
          <cell r="C38">
            <v>176.69199999999998</v>
          </cell>
          <cell r="D38">
            <v>239.40100000000001</v>
          </cell>
          <cell r="E38">
            <v>243.89700000000002</v>
          </cell>
          <cell r="F38">
            <v>369.22300000000001</v>
          </cell>
          <cell r="G38">
            <v>897.60000000000014</v>
          </cell>
          <cell r="H38">
            <v>1852.7455799999998</v>
          </cell>
          <cell r="I38">
            <v>2741.4661593034289</v>
          </cell>
          <cell r="J38">
            <v>3081.3406488237961</v>
          </cell>
          <cell r="K38">
            <v>3466.6236215753688</v>
          </cell>
          <cell r="L38">
            <v>4215.5317858885355</v>
          </cell>
          <cell r="M38">
            <v>4508.0317858885355</v>
          </cell>
          <cell r="N38">
            <v>0.19463225567822739</v>
          </cell>
        </row>
        <row r="39">
          <cell r="A39" t="str">
            <v>Depreciation</v>
          </cell>
          <cell r="B39">
            <v>42.2</v>
          </cell>
          <cell r="C39">
            <v>63.529000000000003</v>
          </cell>
          <cell r="D39">
            <v>87.927999999999997</v>
          </cell>
          <cell r="E39">
            <v>133.333</v>
          </cell>
          <cell r="F39">
            <v>208.161</v>
          </cell>
          <cell r="G39">
            <v>368.6</v>
          </cell>
          <cell r="H39">
            <v>833.9</v>
          </cell>
          <cell r="I39">
            <v>1165.1838812790697</v>
          </cell>
          <cell r="J39">
            <v>1619.1889329034882</v>
          </cell>
          <cell r="K39">
            <v>2091.5953077597906</v>
          </cell>
          <cell r="L39">
            <v>2565.5360575650602</v>
          </cell>
          <cell r="M39">
            <v>3106.5252402619603</v>
          </cell>
        </row>
        <row r="40">
          <cell r="A40" t="str">
            <v>Other Income</v>
          </cell>
          <cell r="B40">
            <v>6.7229999999999999</v>
          </cell>
          <cell r="C40">
            <v>7.8870000000000005</v>
          </cell>
          <cell r="D40">
            <v>13.276999999999999</v>
          </cell>
          <cell r="E40">
            <v>30.542000000000002</v>
          </cell>
          <cell r="F40">
            <v>42.018000000000001</v>
          </cell>
          <cell r="G40">
            <v>31.5</v>
          </cell>
          <cell r="H40">
            <v>37.590429</v>
          </cell>
          <cell r="I40">
            <v>15</v>
          </cell>
          <cell r="J40">
            <v>15</v>
          </cell>
          <cell r="K40">
            <v>15</v>
          </cell>
          <cell r="L40">
            <v>15</v>
          </cell>
          <cell r="M40">
            <v>15</v>
          </cell>
        </row>
        <row r="42">
          <cell r="A42" t="str">
            <v>Profit before Taxation</v>
          </cell>
          <cell r="B42">
            <v>75.22600000000017</v>
          </cell>
          <cell r="C42">
            <v>141.59700000000052</v>
          </cell>
          <cell r="D42">
            <v>244.11999999999955</v>
          </cell>
          <cell r="E42">
            <v>531.20969999999954</v>
          </cell>
          <cell r="F42">
            <v>918.58699999999772</v>
          </cell>
          <cell r="G42">
            <v>921.30000000000712</v>
          </cell>
          <cell r="H42">
            <v>1955.8264146686713</v>
          </cell>
          <cell r="I42">
            <v>2762.5984332821176</v>
          </cell>
          <cell r="J42">
            <v>4955.0255677572868</v>
          </cell>
          <cell r="K42">
            <v>8016.471256337677</v>
          </cell>
          <cell r="L42">
            <v>11565.064274287826</v>
          </cell>
          <cell r="M42">
            <v>15659.142776865507</v>
          </cell>
        </row>
        <row r="43">
          <cell r="A43" t="str">
            <v>Growth %</v>
          </cell>
          <cell r="C43">
            <v>0.88228803871002315</v>
          </cell>
          <cell r="D43">
            <v>0.72404782587200756</v>
          </cell>
          <cell r="E43">
            <v>1.1760187612649537</v>
          </cell>
          <cell r="F43">
            <v>0.72923611899405927</v>
          </cell>
          <cell r="G43">
            <v>2.9534491561598042E-3</v>
          </cell>
          <cell r="H43">
            <v>1.1228985288924958</v>
          </cell>
          <cell r="I43">
            <v>0.41249673926206709</v>
          </cell>
          <cell r="J43">
            <v>0.79361050381486176</v>
          </cell>
          <cell r="K43">
            <v>0.61784659770505335</v>
          </cell>
          <cell r="L43">
            <v>0.44266272584021249</v>
          </cell>
          <cell r="M43">
            <v>0.35400395583446009</v>
          </cell>
        </row>
        <row r="44">
          <cell r="A44" t="str">
            <v>% of Sales</v>
          </cell>
          <cell r="B44">
            <v>2.6368330802568122E-2</v>
          </cell>
          <cell r="C44">
            <v>3.1831446223611323E-2</v>
          </cell>
          <cell r="D44">
            <v>3.7082731921256704E-2</v>
          </cell>
          <cell r="E44">
            <v>5.0457001769002294E-2</v>
          </cell>
          <cell r="F44">
            <v>4.9180935238028321E-2</v>
          </cell>
          <cell r="G44">
            <v>2.8463824712519604E-2</v>
          </cell>
          <cell r="H44">
            <v>3.873791276262753E-2</v>
          </cell>
          <cell r="I44">
            <v>3.5704026712468126E-2</v>
          </cell>
          <cell r="J44">
            <v>4.4202039428186873E-2</v>
          </cell>
          <cell r="K44">
            <v>5.1729886547901387E-2</v>
          </cell>
          <cell r="L44">
            <v>5.6780769349130032E-2</v>
          </cell>
          <cell r="M44">
            <v>6.0593363423313382E-2</v>
          </cell>
        </row>
        <row r="46">
          <cell r="A46" t="str">
            <v>Less: Extraordinary Item</v>
          </cell>
          <cell r="B46">
            <v>0</v>
          </cell>
          <cell r="C46">
            <v>5.3170000000000002</v>
          </cell>
          <cell r="G46">
            <v>-592.82960000000003</v>
          </cell>
          <cell r="H46">
            <v>0</v>
          </cell>
        </row>
        <row r="47">
          <cell r="A47" t="str">
            <v>Less: Earlier Year's Income Tax</v>
          </cell>
          <cell r="B47">
            <v>7.3999999999999996E-2</v>
          </cell>
          <cell r="C47">
            <v>2.4420000000000002</v>
          </cell>
          <cell r="D47">
            <v>0.746</v>
          </cell>
          <cell r="E47">
            <v>0.32</v>
          </cell>
          <cell r="F47">
            <v>0.72499999999999998</v>
          </cell>
          <cell r="H47">
            <v>-0.25869999999999999</v>
          </cell>
        </row>
        <row r="48">
          <cell r="A48" t="str">
            <v>Less: Provision for Taxation</v>
          </cell>
          <cell r="B48">
            <v>4.9000000000000004</v>
          </cell>
          <cell r="C48">
            <v>19.768000000000001</v>
          </cell>
          <cell r="D48">
            <v>45.587000000000003</v>
          </cell>
          <cell r="E48">
            <v>145.37700000000001</v>
          </cell>
          <cell r="F48">
            <v>276.66800000000001</v>
          </cell>
          <cell r="G48">
            <v>314.22960000000006</v>
          </cell>
          <cell r="H48">
            <v>696.82</v>
          </cell>
          <cell r="I48">
            <v>966.90945164874108</v>
          </cell>
          <cell r="J48">
            <v>1734.2589487150503</v>
          </cell>
          <cell r="K48">
            <v>2805.7649397181867</v>
          </cell>
          <cell r="L48">
            <v>4047.772496000739</v>
          </cell>
          <cell r="M48">
            <v>5480.6999719029272</v>
          </cell>
        </row>
        <row r="49">
          <cell r="A49" t="str">
            <v xml:space="preserve">               a) Current Tax</v>
          </cell>
          <cell r="B49">
            <v>3.9</v>
          </cell>
          <cell r="C49">
            <v>8.5</v>
          </cell>
          <cell r="D49">
            <v>14.5</v>
          </cell>
          <cell r="E49">
            <v>75.242000000000004</v>
          </cell>
          <cell r="F49">
            <v>127.953</v>
          </cell>
          <cell r="G49">
            <v>34.92960000000005</v>
          </cell>
          <cell r="H49">
            <v>696.82</v>
          </cell>
        </row>
        <row r="50">
          <cell r="A50" t="str">
            <v xml:space="preserve">               b) Deferred Tax</v>
          </cell>
          <cell r="B50">
            <v>1</v>
          </cell>
          <cell r="C50">
            <v>11.268000000000001</v>
          </cell>
          <cell r="D50">
            <v>31.087</v>
          </cell>
          <cell r="E50">
            <v>70.135000000000005</v>
          </cell>
          <cell r="F50">
            <v>148.715</v>
          </cell>
          <cell r="G50">
            <v>279.3</v>
          </cell>
          <cell r="H50" t="str">
            <v>na</v>
          </cell>
        </row>
        <row r="52">
          <cell r="A52" t="str">
            <v>% of PBT</v>
          </cell>
          <cell r="B52">
            <v>6.5137053678249401E-2</v>
          </cell>
          <cell r="C52">
            <v>0.1396074775595523</v>
          </cell>
          <cell r="D52">
            <v>0.18674012780599741</v>
          </cell>
          <cell r="E52">
            <v>0.27367158393380264</v>
          </cell>
          <cell r="F52">
            <v>0.30118867347349865</v>
          </cell>
          <cell r="G52">
            <v>0.3410719635297923</v>
          </cell>
          <cell r="H52">
            <v>0.35627906176839602</v>
          </cell>
          <cell r="I52">
            <v>0.35</v>
          </cell>
          <cell r="J52">
            <v>0.35</v>
          </cell>
          <cell r="K52">
            <v>0.35</v>
          </cell>
          <cell r="L52">
            <v>0.35</v>
          </cell>
          <cell r="M52">
            <v>0.35</v>
          </cell>
        </row>
        <row r="54">
          <cell r="A54" t="str">
            <v xml:space="preserve">Profit After Taxation </v>
          </cell>
          <cell r="B54">
            <v>70.252000000000166</v>
          </cell>
          <cell r="C54">
            <v>114.07000000000052</v>
          </cell>
          <cell r="D54">
            <v>197.78699999999955</v>
          </cell>
          <cell r="E54">
            <v>385.51269999999954</v>
          </cell>
          <cell r="F54">
            <v>641.19399999999769</v>
          </cell>
          <cell r="G54">
            <v>1199.9000000000071</v>
          </cell>
          <cell r="H54">
            <v>1259.2651146686712</v>
          </cell>
          <cell r="I54">
            <v>1795.6889816333764</v>
          </cell>
          <cell r="J54">
            <v>3220.7666190422365</v>
          </cell>
          <cell r="K54">
            <v>5210.7063166194903</v>
          </cell>
          <cell r="L54">
            <v>7517.2917782870873</v>
          </cell>
          <cell r="M54">
            <v>10178.442804962579</v>
          </cell>
        </row>
        <row r="55">
          <cell r="A55" t="str">
            <v>Growth %</v>
          </cell>
          <cell r="C55">
            <v>0.62372601491772839</v>
          </cell>
          <cell r="D55">
            <v>0.73390900324361041</v>
          </cell>
          <cell r="E55">
            <v>0.94913063042566193</v>
          </cell>
          <cell r="F55">
            <v>0.66322406499188857</v>
          </cell>
          <cell r="G55">
            <v>0.87135250797732278</v>
          </cell>
          <cell r="H55">
            <v>4.947505181153744E-2</v>
          </cell>
          <cell r="I55">
            <v>0.42598167829484046</v>
          </cell>
          <cell r="J55">
            <v>0.79361050381486176</v>
          </cell>
          <cell r="K55">
            <v>0.61784659770505335</v>
          </cell>
          <cell r="L55">
            <v>0.44266272584021249</v>
          </cell>
          <cell r="M55">
            <v>0.35400395583446009</v>
          </cell>
        </row>
        <row r="56">
          <cell r="A56" t="str">
            <v>% of Sales</v>
          </cell>
          <cell r="B56">
            <v>2.4624836832239066E-2</v>
          </cell>
          <cell r="C56">
            <v>2.5643290964690969E-2</v>
          </cell>
          <cell r="D56">
            <v>3.0044577660616075E-2</v>
          </cell>
          <cell r="E56">
            <v>3.6617958945163918E-2</v>
          </cell>
          <cell r="F56">
            <v>3.4329378261408333E-2</v>
          </cell>
          <cell r="G56">
            <v>3.7071250702867917E-2</v>
          </cell>
          <cell r="H56">
            <v>2.4941529468666564E-2</v>
          </cell>
          <cell r="I56">
            <v>2.3207617363104279E-2</v>
          </cell>
          <cell r="J56">
            <v>2.8731325628321466E-2</v>
          </cell>
          <cell r="K56">
            <v>3.3624426256135903E-2</v>
          </cell>
          <cell r="L56">
            <v>3.6907500076934524E-2</v>
          </cell>
          <cell r="M56">
            <v>3.9385686225153697E-2</v>
          </cell>
        </row>
        <row r="58">
          <cell r="A58" t="str">
            <v>Adjustment of inventory gains</v>
          </cell>
          <cell r="B58">
            <v>0</v>
          </cell>
          <cell r="C58">
            <v>0</v>
          </cell>
        </row>
        <row r="59">
          <cell r="A59" t="str">
            <v>Add Profits from AMC business</v>
          </cell>
          <cell r="N59" t="str">
            <v xml:space="preserve">1,59,29,152 </v>
          </cell>
        </row>
        <row r="60">
          <cell r="A60" t="str">
            <v>Adjusted Net Profit</v>
          </cell>
          <cell r="B60">
            <v>70.252000000000166</v>
          </cell>
          <cell r="C60">
            <v>114.07000000000052</v>
          </cell>
          <cell r="D60">
            <v>197.78699999999955</v>
          </cell>
          <cell r="E60">
            <v>385.51269999999954</v>
          </cell>
          <cell r="F60">
            <v>641.19399999999769</v>
          </cell>
          <cell r="G60">
            <v>607.07040000000711</v>
          </cell>
          <cell r="H60">
            <v>1259.2651146686712</v>
          </cell>
          <cell r="I60">
            <v>1795.6889816333764</v>
          </cell>
          <cell r="J60">
            <v>3220.7666190422365</v>
          </cell>
          <cell r="K60">
            <v>5210.7063166194903</v>
          </cell>
          <cell r="L60">
            <v>7517.2917782870873</v>
          </cell>
          <cell r="M60">
            <v>10178.442804962579</v>
          </cell>
        </row>
        <row r="61">
          <cell r="A61" t="str">
            <v>Growth %</v>
          </cell>
          <cell r="C61">
            <v>0.62372601491772839</v>
          </cell>
          <cell r="D61">
            <v>0.73390900324361041</v>
          </cell>
          <cell r="E61">
            <v>0.94913063042566193</v>
          </cell>
          <cell r="F61">
            <v>0.66322406499188857</v>
          </cell>
          <cell r="G61">
            <v>-5.3218838604214502E-2</v>
          </cell>
          <cell r="H61">
            <v>1.0743312714121074</v>
          </cell>
          <cell r="I61">
            <v>0.42598167829484046</v>
          </cell>
          <cell r="J61">
            <v>0.79361050381486176</v>
          </cell>
          <cell r="K61">
            <v>0.61784659770505335</v>
          </cell>
          <cell r="L61">
            <v>0.44266272584021249</v>
          </cell>
          <cell r="M61">
            <v>0.35400395583446009</v>
          </cell>
        </row>
        <row r="62">
          <cell r="A62" t="str">
            <v>% of Sales</v>
          </cell>
          <cell r="B62">
            <v>2.4624836832239066E-2</v>
          </cell>
          <cell r="C62">
            <v>2.5643290964690969E-2</v>
          </cell>
          <cell r="D62">
            <v>3.0044577660616075E-2</v>
          </cell>
          <cell r="E62">
            <v>3.6617958945163918E-2</v>
          </cell>
          <cell r="F62">
            <v>3.4329378261408333E-2</v>
          </cell>
          <cell r="G62">
            <v>1.8755612128252719E-2</v>
          </cell>
          <cell r="H62">
            <v>2.4941529468666564E-2</v>
          </cell>
          <cell r="I62">
            <v>2.3207617363104279E-2</v>
          </cell>
          <cell r="J62">
            <v>2.8731325628321466E-2</v>
          </cell>
          <cell r="K62">
            <v>3.3624426256135903E-2</v>
          </cell>
          <cell r="L62">
            <v>3.6907500076934524E-2</v>
          </cell>
          <cell r="M62">
            <v>3.9385686225153697E-2</v>
          </cell>
          <cell r="N62">
            <v>0.518842824064494</v>
          </cell>
        </row>
        <row r="63">
          <cell r="A63" t="str">
            <v>Add: Share in the Profit of Associate</v>
          </cell>
          <cell r="N63">
            <v>0.59926724359538208</v>
          </cell>
        </row>
        <row r="64">
          <cell r="A64" t="str">
            <v>Add:Balance Brought Forward</v>
          </cell>
          <cell r="B64">
            <v>192.58199999999999</v>
          </cell>
          <cell r="C64">
            <v>248.946</v>
          </cell>
          <cell r="D64">
            <v>342.49900000000002</v>
          </cell>
          <cell r="E64">
            <v>380.81299999999999</v>
          </cell>
          <cell r="F64">
            <v>665.06399999999996</v>
          </cell>
          <cell r="G64">
            <v>1165.8</v>
          </cell>
          <cell r="H64">
            <v>2157.6</v>
          </cell>
        </row>
        <row r="65">
          <cell r="A65" t="str">
            <v>Available for Appropriation</v>
          </cell>
          <cell r="B65">
            <v>262.83400000000017</v>
          </cell>
          <cell r="C65">
            <v>363.01600000000053</v>
          </cell>
          <cell r="D65">
            <v>540.45010583101975</v>
          </cell>
          <cell r="E65">
            <v>766.48836130791494</v>
          </cell>
          <cell r="F65">
            <v>1306.3775238882436</v>
          </cell>
          <cell r="G65">
            <v>2365.7735061255175</v>
          </cell>
          <cell r="H65">
            <v>3416.9642597958928</v>
          </cell>
        </row>
        <row r="66">
          <cell r="A66" t="str">
            <v>Proposed Dividend</v>
          </cell>
          <cell r="B66">
            <v>0</v>
          </cell>
          <cell r="C66">
            <v>18.184000000000001</v>
          </cell>
          <cell r="D66">
            <v>28.706</v>
          </cell>
          <cell r="E66">
            <v>54.994</v>
          </cell>
          <cell r="F66">
            <v>67.212000000000003</v>
          </cell>
          <cell r="G66">
            <v>75.400000000000006</v>
          </cell>
          <cell r="H66">
            <v>106.72</v>
          </cell>
          <cell r="I66">
            <v>128.25447109999999</v>
          </cell>
          <cell r="J66">
            <v>282.42850949999996</v>
          </cell>
          <cell r="K66">
            <v>376.57134599999995</v>
          </cell>
          <cell r="L66">
            <v>753.1426919999999</v>
          </cell>
          <cell r="M66">
            <v>847.28552849999983</v>
          </cell>
        </row>
        <row r="67">
          <cell r="A67" t="str">
            <v>Dividend Tax</v>
          </cell>
          <cell r="B67">
            <v>0</v>
          </cell>
          <cell r="C67">
            <v>2.33</v>
          </cell>
          <cell r="D67">
            <v>3.7519999999999998</v>
          </cell>
          <cell r="E67">
            <v>7.7140000000000004</v>
          </cell>
          <cell r="F67">
            <v>9.4260000000000002</v>
          </cell>
          <cell r="G67">
            <v>12.8</v>
          </cell>
          <cell r="H67">
            <v>18.13</v>
          </cell>
          <cell r="I67">
            <v>19.238170664999998</v>
          </cell>
          <cell r="J67">
            <v>42.364276424999993</v>
          </cell>
          <cell r="K67">
            <v>56.485701899999988</v>
          </cell>
          <cell r="L67">
            <v>112.97140379999998</v>
          </cell>
          <cell r="M67">
            <v>127.09282927499997</v>
          </cell>
        </row>
        <row r="68">
          <cell r="A68" t="str">
            <v>Transfer to General Reserve</v>
          </cell>
          <cell r="B68">
            <v>0</v>
          </cell>
          <cell r="D68">
            <v>9.8889999999999993</v>
          </cell>
          <cell r="E68">
            <v>38.551000000000002</v>
          </cell>
          <cell r="F68">
            <v>64.158000000000001</v>
          </cell>
          <cell r="G68">
            <v>120</v>
          </cell>
          <cell r="H68">
            <v>125.97</v>
          </cell>
        </row>
        <row r="69">
          <cell r="A69" t="str">
            <v>Balance Carried to Balance Sheet</v>
          </cell>
          <cell r="B69">
            <v>262.83400000000017</v>
          </cell>
          <cell r="C69">
            <v>342.50200000000052</v>
          </cell>
          <cell r="D69">
            <v>498.10310583101972</v>
          </cell>
          <cell r="E69">
            <v>665.22936130791481</v>
          </cell>
          <cell r="F69">
            <v>1165.8440000000001</v>
          </cell>
          <cell r="G69">
            <v>2157.6</v>
          </cell>
          <cell r="H69">
            <v>3166.49</v>
          </cell>
        </row>
        <row r="70">
          <cell r="A70" t="str">
            <v>Total Dividends</v>
          </cell>
          <cell r="B70">
            <v>0</v>
          </cell>
          <cell r="C70">
            <v>20.514000000000003</v>
          </cell>
          <cell r="D70">
            <v>32.457999999999998</v>
          </cell>
          <cell r="E70">
            <v>62.707999999999998</v>
          </cell>
          <cell r="F70">
            <v>76.638000000000005</v>
          </cell>
          <cell r="G70">
            <v>88.2</v>
          </cell>
          <cell r="H70">
            <v>124.85</v>
          </cell>
          <cell r="I70">
            <v>147.49264176499997</v>
          </cell>
          <cell r="J70">
            <v>324.79278592499998</v>
          </cell>
          <cell r="K70">
            <v>433.05704789999993</v>
          </cell>
          <cell r="L70">
            <v>866.11409579999986</v>
          </cell>
          <cell r="M70">
            <v>974.37835777499981</v>
          </cell>
        </row>
        <row r="71">
          <cell r="A71" t="str">
            <v>Payout ratio</v>
          </cell>
          <cell r="B71">
            <v>0</v>
          </cell>
          <cell r="C71">
            <v>0.17983694222845542</v>
          </cell>
          <cell r="D71">
            <v>0.16410583102023932</v>
          </cell>
          <cell r="E71">
            <v>0.16266130791540739</v>
          </cell>
          <cell r="F71">
            <v>0.11952388824599151</v>
          </cell>
          <cell r="G71">
            <v>7.3506125510458764E-2</v>
          </cell>
          <cell r="H71">
            <v>9.914512722195884E-2</v>
          </cell>
          <cell r="I71">
            <v>8.2137075670442219E-2</v>
          </cell>
          <cell r="J71">
            <v>0.10084331599958771</v>
          </cell>
          <cell r="K71">
            <v>8.3109087633430667E-2</v>
          </cell>
          <cell r="L71">
            <v>0.11521624028239533</v>
          </cell>
          <cell r="M71">
            <v>9.5729609768984911E-2</v>
          </cell>
        </row>
        <row r="72">
          <cell r="A72" t="str">
            <v>Shares O/s</v>
          </cell>
          <cell r="B72">
            <v>19.051354300000003</v>
          </cell>
          <cell r="C72">
            <v>20.002854299999999</v>
          </cell>
          <cell r="D72">
            <v>105.25577149999999</v>
          </cell>
          <cell r="E72">
            <v>120.98754800000002</v>
          </cell>
          <cell r="F72">
            <v>147.8785</v>
          </cell>
          <cell r="G72">
            <v>161.42500000000001</v>
          </cell>
          <cell r="H72">
            <v>175.2206731</v>
          </cell>
          <cell r="I72">
            <v>183.22067299999998</v>
          </cell>
          <cell r="J72">
            <v>188.28567299999997</v>
          </cell>
          <cell r="K72">
            <v>188.28567299999997</v>
          </cell>
          <cell r="L72">
            <v>188.28567299999997</v>
          </cell>
          <cell r="M72">
            <v>188.28567299999997</v>
          </cell>
        </row>
        <row r="73">
          <cell r="A73" t="str">
            <v>Reported EPS</v>
          </cell>
          <cell r="G73">
            <v>7.4331733002942979</v>
          </cell>
        </row>
        <row r="74">
          <cell r="A74" t="str">
            <v>EPS</v>
          </cell>
          <cell r="B74">
            <v>3.6875068771357715</v>
          </cell>
          <cell r="C74">
            <v>5.7026861411473924</v>
          </cell>
          <cell r="D74">
            <v>1.879108358442839</v>
          </cell>
          <cell r="E74">
            <v>3.186383279707425</v>
          </cell>
          <cell r="F74">
            <v>4.3359514736760092</v>
          </cell>
          <cell r="G74">
            <v>3.7606962985907204</v>
          </cell>
          <cell r="H74">
            <v>7.1867382563357545</v>
          </cell>
          <cell r="I74">
            <v>9.8006898033464633</v>
          </cell>
          <cell r="J74">
            <v>17.10574451961747</v>
          </cell>
          <cell r="K74">
            <v>27.674470572274988</v>
          </cell>
          <cell r="L74">
            <v>39.924927151982978</v>
          </cell>
          <cell r="M74">
            <v>54.058509300187595</v>
          </cell>
          <cell r="N74">
            <v>0.49715390537541526</v>
          </cell>
          <cell r="O74" t="str">
            <v>Earlier</v>
          </cell>
        </row>
        <row r="75">
          <cell r="A75" t="str">
            <v>DPS</v>
          </cell>
          <cell r="C75">
            <v>0.2</v>
          </cell>
          <cell r="D75">
            <v>0.3</v>
          </cell>
          <cell r="E75">
            <v>0.5</v>
          </cell>
          <cell r="F75">
            <v>0.6</v>
          </cell>
          <cell r="G75">
            <v>0.4</v>
          </cell>
          <cell r="H75">
            <v>0.78378308660885976</v>
          </cell>
          <cell r="I75">
            <v>0.7</v>
          </cell>
          <cell r="J75">
            <v>1.5</v>
          </cell>
          <cell r="K75">
            <v>2</v>
          </cell>
          <cell r="L75">
            <v>4</v>
          </cell>
          <cell r="M75">
            <v>4.5</v>
          </cell>
          <cell r="N75">
            <v>0.54278382415891047</v>
          </cell>
          <cell r="O75" t="str">
            <v>New</v>
          </cell>
        </row>
        <row r="76">
          <cell r="A76" t="str">
            <v xml:space="preserve">EPS Growth </v>
          </cell>
          <cell r="H76">
            <v>0.91101266513568402</v>
          </cell>
          <cell r="I76">
            <v>0.36371876277896664</v>
          </cell>
          <cell r="J76">
            <v>0.74536128199636353</v>
          </cell>
          <cell r="K76">
            <v>0.61784659770505335</v>
          </cell>
          <cell r="L76">
            <v>0.44266272584021249</v>
          </cell>
          <cell r="M76">
            <v>0.35400395583446009</v>
          </cell>
        </row>
        <row r="77">
          <cell r="H77">
            <v>159.29152099999999</v>
          </cell>
          <cell r="I77">
            <v>183.22067299999998</v>
          </cell>
          <cell r="J77">
            <v>188.28567299999997</v>
          </cell>
          <cell r="K77">
            <v>188.28567299999997</v>
          </cell>
          <cell r="L77">
            <v>188.28567299999997</v>
          </cell>
          <cell r="M77">
            <v>188.28567299999997</v>
          </cell>
          <cell r="O77" t="str">
            <v>Revised New</v>
          </cell>
        </row>
        <row r="78">
          <cell r="B78" t="str">
            <v>Before April 2009</v>
          </cell>
          <cell r="C78">
            <v>3629767</v>
          </cell>
          <cell r="M78">
            <v>15.929152</v>
          </cell>
          <cell r="N78">
            <v>15929152</v>
          </cell>
        </row>
        <row r="79">
          <cell r="B79" t="str">
            <v>On April 2009</v>
          </cell>
          <cell r="C79">
            <v>7830177</v>
          </cell>
          <cell r="G79">
            <v>65.536929999999998</v>
          </cell>
          <cell r="H79">
            <v>39600</v>
          </cell>
          <cell r="I79">
            <v>39965</v>
          </cell>
          <cell r="J79">
            <v>40330</v>
          </cell>
        </row>
        <row r="80">
          <cell r="A80" t="str">
            <v>Kishore Biyani's additional shares</v>
          </cell>
          <cell r="H80">
            <v>6.9349999999999996</v>
          </cell>
          <cell r="I80">
            <v>8</v>
          </cell>
          <cell r="J80">
            <v>5.0650000000000004</v>
          </cell>
          <cell r="O80">
            <v>2532.5</v>
          </cell>
          <cell r="Q80">
            <v>519</v>
          </cell>
          <cell r="S80">
            <v>568</v>
          </cell>
        </row>
        <row r="81">
          <cell r="A81" t="str">
            <v>Price</v>
          </cell>
          <cell r="G81">
            <v>318.58304199999998</v>
          </cell>
          <cell r="H81">
            <v>500</v>
          </cell>
          <cell r="I81">
            <v>500</v>
          </cell>
          <cell r="J81">
            <v>500</v>
          </cell>
          <cell r="O81">
            <v>4000</v>
          </cell>
          <cell r="Q81">
            <v>516</v>
          </cell>
          <cell r="S81">
            <v>519</v>
          </cell>
          <cell r="T81">
            <v>-8.6267605633802869E-2</v>
          </cell>
        </row>
        <row r="82">
          <cell r="O82">
            <v>6532.5</v>
          </cell>
          <cell r="T82">
            <v>8.6300000000000002E-2</v>
          </cell>
        </row>
        <row r="83">
          <cell r="A83" t="str">
            <v>Increase in KB Stake</v>
          </cell>
          <cell r="H83">
            <v>0.60624</v>
          </cell>
        </row>
        <row r="84">
          <cell r="A84" t="str">
            <v>Price</v>
          </cell>
          <cell r="H84">
            <v>415</v>
          </cell>
        </row>
        <row r="85">
          <cell r="A85" t="str">
            <v>Increase in Investor's share including employees</v>
          </cell>
          <cell r="H85">
            <v>5</v>
          </cell>
        </row>
        <row r="86">
          <cell r="A86" t="str">
            <v>Price</v>
          </cell>
          <cell r="H86">
            <v>500</v>
          </cell>
        </row>
        <row r="87">
          <cell r="A87" t="str">
            <v>Total number of additional shares</v>
          </cell>
          <cell r="H87">
            <v>12.541239999999998</v>
          </cell>
          <cell r="I87">
            <v>8</v>
          </cell>
          <cell r="J87">
            <v>5.0650000000000004</v>
          </cell>
        </row>
        <row r="88">
          <cell r="A88" t="str">
            <v>Increase in Equity Capital</v>
          </cell>
          <cell r="H88">
            <v>25.082479999999997</v>
          </cell>
          <cell r="I88">
            <v>16</v>
          </cell>
          <cell r="J88">
            <v>10.130000000000001</v>
          </cell>
        </row>
        <row r="89">
          <cell r="A89" t="str">
            <v>Balance Sheet</v>
          </cell>
          <cell r="B89" t="str">
            <v>F2002</v>
          </cell>
          <cell r="C89" t="str">
            <v>F2003</v>
          </cell>
          <cell r="D89" t="str">
            <v>F2004</v>
          </cell>
          <cell r="E89" t="str">
            <v>F2005</v>
          </cell>
          <cell r="F89" t="str">
            <v>F2006</v>
          </cell>
          <cell r="G89" t="str">
            <v>F2007</v>
          </cell>
          <cell r="H89" t="str">
            <v>F2008</v>
          </cell>
          <cell r="I89" t="str">
            <v>F2009e</v>
          </cell>
          <cell r="J89" t="str">
            <v>F2010e</v>
          </cell>
          <cell r="K89" t="str">
            <v>F2011e</v>
          </cell>
          <cell r="L89" t="str">
            <v>F2012e</v>
          </cell>
          <cell r="M89" t="str">
            <v>F2013e</v>
          </cell>
        </row>
        <row r="90">
          <cell r="G90">
            <v>85.536929999999998</v>
          </cell>
          <cell r="H90">
            <v>0.45429335454535624</v>
          </cell>
          <cell r="I90">
            <v>0.44600000000000001</v>
          </cell>
        </row>
        <row r="91">
          <cell r="A91" t="str">
            <v>Sources of Funds</v>
          </cell>
        </row>
        <row r="92">
          <cell r="A92" t="str">
            <v>Shareholders' Funds</v>
          </cell>
        </row>
        <row r="93">
          <cell r="A93" t="str">
            <v xml:space="preserve">Share Capital </v>
          </cell>
          <cell r="B93">
            <v>173.19399999999999</v>
          </cell>
          <cell r="C93">
            <v>181.84399999999999</v>
          </cell>
          <cell r="D93">
            <v>191.374</v>
          </cell>
          <cell r="E93">
            <v>219.977</v>
          </cell>
          <cell r="F93">
            <v>268.87</v>
          </cell>
          <cell r="G93">
            <v>293.5</v>
          </cell>
          <cell r="H93">
            <v>318.58304199999998</v>
          </cell>
          <cell r="I93">
            <v>334.58304199999998</v>
          </cell>
          <cell r="J93">
            <v>344.71304199999997</v>
          </cell>
          <cell r="K93">
            <v>344.71304199999997</v>
          </cell>
          <cell r="L93">
            <v>344.71304199999997</v>
          </cell>
          <cell r="M93">
            <v>344.71304199999997</v>
          </cell>
        </row>
        <row r="94">
          <cell r="A94" t="str">
            <v>Warrant Aplication Money</v>
          </cell>
          <cell r="E94">
            <v>30</v>
          </cell>
          <cell r="G94">
            <v>0.1</v>
          </cell>
          <cell r="H94">
            <v>632.59</v>
          </cell>
          <cell r="I94">
            <v>253.25000000000003</v>
          </cell>
          <cell r="J94">
            <v>-4.4408920985006262E-14</v>
          </cell>
        </row>
        <row r="95">
          <cell r="A95" t="str">
            <v>Rights Issue (at Rs. 500 per share) plus warrant conversion</v>
          </cell>
          <cell r="G95">
            <v>0</v>
          </cell>
          <cell r="H95">
            <v>0</v>
          </cell>
          <cell r="I95">
            <v>0</v>
          </cell>
          <cell r="J95">
            <v>0</v>
          </cell>
          <cell r="K95">
            <v>0</v>
          </cell>
          <cell r="L95">
            <v>0</v>
          </cell>
          <cell r="M95">
            <v>0</v>
          </cell>
        </row>
        <row r="96">
          <cell r="A96" t="str">
            <v>Reserves and Surplus</v>
          </cell>
          <cell r="B96">
            <v>1543.8420000000001</v>
          </cell>
          <cell r="C96">
            <v>1671.9950000000001</v>
          </cell>
          <cell r="D96">
            <v>757.529</v>
          </cell>
          <cell r="E96">
            <v>1965.2749999999996</v>
          </cell>
          <cell r="F96">
            <v>5000.1550000000007</v>
          </cell>
          <cell r="G96">
            <v>10628.168000000001</v>
          </cell>
          <cell r="H96">
            <v>17514.990216914059</v>
          </cell>
          <cell r="I96">
            <v>23163.186556782432</v>
          </cell>
          <cell r="J96">
            <v>28591.660389899665</v>
          </cell>
          <cell r="K96">
            <v>33369.30965861916</v>
          </cell>
          <cell r="L96">
            <v>40020.487341106244</v>
          </cell>
          <cell r="M96">
            <v>49224.551788293822</v>
          </cell>
        </row>
        <row r="97">
          <cell r="A97" t="str">
            <v xml:space="preserve">Less: Miscellaneous Expenditure </v>
          </cell>
          <cell r="B97">
            <v>6.2940000000000005</v>
          </cell>
          <cell r="C97">
            <v>5.3220000000000001</v>
          </cell>
          <cell r="D97">
            <v>4.0010000000000003</v>
          </cell>
          <cell r="E97">
            <v>2.76</v>
          </cell>
          <cell r="F97">
            <v>0</v>
          </cell>
          <cell r="H97">
            <v>0</v>
          </cell>
          <cell r="I97">
            <v>0</v>
          </cell>
          <cell r="J97">
            <v>0</v>
          </cell>
          <cell r="K97">
            <v>0</v>
          </cell>
          <cell r="L97">
            <v>0</v>
          </cell>
          <cell r="M97">
            <v>0</v>
          </cell>
        </row>
        <row r="98">
          <cell r="A98" t="str">
            <v>Networth</v>
          </cell>
          <cell r="B98">
            <v>1710.742</v>
          </cell>
          <cell r="C98">
            <v>1848.5170000000003</v>
          </cell>
          <cell r="D98">
            <v>944.90200000000004</v>
          </cell>
          <cell r="E98">
            <v>2212.4919999999993</v>
          </cell>
          <cell r="F98">
            <v>5269.0250000000005</v>
          </cell>
          <cell r="G98">
            <v>10921.668000000001</v>
          </cell>
          <cell r="H98">
            <v>18466.163258914057</v>
          </cell>
          <cell r="I98">
            <v>23751.01959878243</v>
          </cell>
          <cell r="J98">
            <v>28936.373431899665</v>
          </cell>
          <cell r="K98">
            <v>33714.022700619164</v>
          </cell>
          <cell r="L98">
            <v>40365.200383106247</v>
          </cell>
          <cell r="M98">
            <v>49569.264830293825</v>
          </cell>
        </row>
        <row r="99">
          <cell r="A99" t="str">
            <v>Loan Funds</v>
          </cell>
        </row>
        <row r="100">
          <cell r="A100" t="str">
            <v>Secured Loans</v>
          </cell>
          <cell r="B100">
            <v>1095.2740000000001</v>
          </cell>
          <cell r="C100">
            <v>1413.162</v>
          </cell>
          <cell r="D100">
            <v>2148.1730000000002</v>
          </cell>
          <cell r="E100">
            <v>2561.6999999999998</v>
          </cell>
          <cell r="F100">
            <v>4280.9560000000001</v>
          </cell>
          <cell r="G100">
            <v>9519.2999999999993</v>
          </cell>
          <cell r="H100">
            <v>19917.707538420003</v>
          </cell>
          <cell r="I100">
            <v>24750</v>
          </cell>
          <cell r="J100">
            <v>30250</v>
          </cell>
          <cell r="K100">
            <v>40250</v>
          </cell>
          <cell r="L100">
            <v>46750</v>
          </cell>
          <cell r="M100">
            <v>46750</v>
          </cell>
        </row>
        <row r="101">
          <cell r="A101" t="str">
            <v>10% Unsecured Fully Convertible Debentures</v>
          </cell>
          <cell r="D101">
            <v>213.547</v>
          </cell>
        </row>
        <row r="102">
          <cell r="A102" t="str">
            <v>Unsecured Loans</v>
          </cell>
          <cell r="B102">
            <v>2.9809999999999999</v>
          </cell>
          <cell r="C102">
            <v>42.332000000000001</v>
          </cell>
          <cell r="D102">
            <v>8.2000000000000003E-2</v>
          </cell>
          <cell r="E102">
            <v>300.37899999999996</v>
          </cell>
          <cell r="F102">
            <v>1732.904</v>
          </cell>
          <cell r="G102">
            <v>3476.5</v>
          </cell>
          <cell r="H102">
            <v>2000.1</v>
          </cell>
          <cell r="I102">
            <v>3476.5</v>
          </cell>
          <cell r="J102">
            <v>3476.5</v>
          </cell>
          <cell r="K102">
            <v>3476.5</v>
          </cell>
          <cell r="L102">
            <v>3476.5</v>
          </cell>
          <cell r="M102">
            <v>3476.5</v>
          </cell>
        </row>
        <row r="103">
          <cell r="B103">
            <v>1098.2550000000001</v>
          </cell>
          <cell r="C103">
            <v>1455.4940000000001</v>
          </cell>
          <cell r="D103">
            <v>2361.8020000000001</v>
          </cell>
          <cell r="E103">
            <v>2862.0789999999997</v>
          </cell>
          <cell r="F103">
            <v>6013.8600000000006</v>
          </cell>
          <cell r="G103">
            <v>12995.8</v>
          </cell>
          <cell r="H103">
            <v>21917.807538420002</v>
          </cell>
          <cell r="I103">
            <v>28226.5</v>
          </cell>
          <cell r="J103">
            <v>33726.5</v>
          </cell>
          <cell r="K103">
            <v>43726.5</v>
          </cell>
          <cell r="L103">
            <v>50226.5</v>
          </cell>
          <cell r="M103">
            <v>50226.5</v>
          </cell>
        </row>
        <row r="104">
          <cell r="A104" t="str">
            <v>Deferred Tax Liability (net)</v>
          </cell>
          <cell r="B104">
            <v>17.945</v>
          </cell>
          <cell r="C104">
            <v>29.213000000000001</v>
          </cell>
          <cell r="D104">
            <v>60.301000000000002</v>
          </cell>
          <cell r="E104">
            <v>130.43600000000001</v>
          </cell>
          <cell r="F104">
            <v>279.15100000000001</v>
          </cell>
          <cell r="G104">
            <v>558.4</v>
          </cell>
          <cell r="H104">
            <v>678.4</v>
          </cell>
          <cell r="I104">
            <v>558.4</v>
          </cell>
          <cell r="J104">
            <v>558.4</v>
          </cell>
          <cell r="K104">
            <v>558.4</v>
          </cell>
          <cell r="L104">
            <v>558.4</v>
          </cell>
          <cell r="M104">
            <v>558.4</v>
          </cell>
        </row>
        <row r="105">
          <cell r="A105" t="str">
            <v>Capital Employed</v>
          </cell>
          <cell r="B105">
            <v>2826.9420000000005</v>
          </cell>
          <cell r="C105">
            <v>3333.2240000000006</v>
          </cell>
          <cell r="D105">
            <v>3367.0050000000001</v>
          </cell>
          <cell r="E105">
            <v>5205.0069999999987</v>
          </cell>
          <cell r="F105">
            <v>11562.036000000002</v>
          </cell>
          <cell r="G105">
            <v>24475.868000000002</v>
          </cell>
          <cell r="H105">
            <v>41062.370797334057</v>
          </cell>
          <cell r="I105">
            <v>52535.919598782428</v>
          </cell>
          <cell r="J105">
            <v>63221.273431899666</v>
          </cell>
          <cell r="K105">
            <v>77998.92270061915</v>
          </cell>
          <cell r="L105">
            <v>91150.100383106241</v>
          </cell>
          <cell r="M105">
            <v>100354.16483029383</v>
          </cell>
        </row>
        <row r="106">
          <cell r="A106" t="str">
            <v>D/E</v>
          </cell>
          <cell r="F106">
            <v>1.1413610677497259</v>
          </cell>
          <cell r="G106">
            <v>1.1899098196356086</v>
          </cell>
          <cell r="H106">
            <v>1.1869172405285517</v>
          </cell>
          <cell r="I106">
            <v>1.1884331905248817</v>
          </cell>
          <cell r="J106">
            <v>1.1655399761609264</v>
          </cell>
          <cell r="K106">
            <v>1.2969825757160969</v>
          </cell>
          <cell r="L106">
            <v>1.2443020107245877</v>
          </cell>
          <cell r="M106">
            <v>1.0132589251011952</v>
          </cell>
        </row>
        <row r="107">
          <cell r="A107" t="str">
            <v>Application of Funds</v>
          </cell>
        </row>
        <row r="109">
          <cell r="A109" t="str">
            <v>Gross Block</v>
          </cell>
          <cell r="B109">
            <v>1954.2270000000005</v>
          </cell>
          <cell r="C109">
            <v>2406.7639999999997</v>
          </cell>
          <cell r="D109">
            <v>1847.0780000000002</v>
          </cell>
          <cell r="E109">
            <v>2511.0430000000001</v>
          </cell>
          <cell r="F109">
            <v>3660.0519999999997</v>
          </cell>
          <cell r="G109">
            <v>7670.7000000000007</v>
          </cell>
          <cell r="H109">
            <v>13687.599999999997</v>
          </cell>
          <cell r="I109">
            <v>19419.731354651161</v>
          </cell>
          <cell r="J109">
            <v>26986.482215058139</v>
          </cell>
          <cell r="K109">
            <v>34859.92179599651</v>
          </cell>
          <cell r="L109">
            <v>42758.934292751008</v>
          </cell>
          <cell r="M109">
            <v>51775.420671032676</v>
          </cell>
        </row>
        <row r="110">
          <cell r="A110" t="str">
            <v>Less: Depreciation</v>
          </cell>
          <cell r="B110">
            <v>94.348999999999975</v>
          </cell>
          <cell r="C110">
            <v>156.66599999999997</v>
          </cell>
          <cell r="D110">
            <v>243.2</v>
          </cell>
          <cell r="E110">
            <v>373.6269999999999</v>
          </cell>
          <cell r="F110">
            <v>565.78099999999995</v>
          </cell>
          <cell r="G110">
            <v>924.6</v>
          </cell>
          <cell r="H110">
            <v>1705.9</v>
          </cell>
          <cell r="I110">
            <v>2871.0838812790698</v>
          </cell>
          <cell r="J110">
            <v>4490.2728141825582</v>
          </cell>
          <cell r="K110">
            <v>6581.8681219423488</v>
          </cell>
          <cell r="L110">
            <v>9147.4041795074081</v>
          </cell>
          <cell r="M110">
            <v>12253.929419769369</v>
          </cell>
        </row>
        <row r="111">
          <cell r="A111" t="str">
            <v>Net Block</v>
          </cell>
          <cell r="B111">
            <v>1859.8780000000006</v>
          </cell>
          <cell r="C111">
            <v>2250.0979999999995</v>
          </cell>
          <cell r="D111">
            <v>1603.8780000000002</v>
          </cell>
          <cell r="E111">
            <v>2137.4160000000002</v>
          </cell>
          <cell r="F111">
            <v>3094.2709999999997</v>
          </cell>
          <cell r="G111">
            <v>6746.1</v>
          </cell>
          <cell r="H111">
            <v>11981.699999999997</v>
          </cell>
          <cell r="I111">
            <v>16548.64747337209</v>
          </cell>
          <cell r="J111">
            <v>22496.209400875581</v>
          </cell>
          <cell r="K111">
            <v>28278.053674054161</v>
          </cell>
          <cell r="L111">
            <v>33611.5301132436</v>
          </cell>
          <cell r="M111">
            <v>39521.491251263309</v>
          </cell>
        </row>
        <row r="112">
          <cell r="A112" t="str">
            <v>Capital work-in-progress including advances</v>
          </cell>
          <cell r="B112">
            <v>62.807999999999993</v>
          </cell>
          <cell r="C112">
            <v>33.236999999999966</v>
          </cell>
          <cell r="D112">
            <v>144.41399999999999</v>
          </cell>
          <cell r="E112">
            <v>157.916</v>
          </cell>
          <cell r="F112">
            <v>860.63599999999997</v>
          </cell>
          <cell r="G112">
            <v>1311.3</v>
          </cell>
          <cell r="H112">
            <v>3306.4</v>
          </cell>
          <cell r="I112">
            <v>1311.3</v>
          </cell>
          <cell r="J112">
            <v>1311.3</v>
          </cell>
          <cell r="K112">
            <v>1311.3</v>
          </cell>
          <cell r="L112">
            <v>1311.3</v>
          </cell>
          <cell r="M112">
            <v>1311.3</v>
          </cell>
        </row>
        <row r="113">
          <cell r="A113" t="str">
            <v>Total Fixed Assets</v>
          </cell>
          <cell r="B113">
            <v>1922.6860000000006</v>
          </cell>
          <cell r="C113">
            <v>2283.3349999999996</v>
          </cell>
          <cell r="D113">
            <v>1748.2920000000001</v>
          </cell>
          <cell r="E113">
            <v>2295.3320000000003</v>
          </cell>
          <cell r="F113">
            <v>3954.9069999999997</v>
          </cell>
          <cell r="G113">
            <v>8057.4000000000005</v>
          </cell>
          <cell r="H113">
            <v>15288.099999999997</v>
          </cell>
          <cell r="I113">
            <v>17859.947473372089</v>
          </cell>
          <cell r="J113">
            <v>23807.50940087558</v>
          </cell>
          <cell r="K113">
            <v>29589.35367405416</v>
          </cell>
          <cell r="L113">
            <v>34922.830113243603</v>
          </cell>
          <cell r="M113">
            <v>40832.791251263312</v>
          </cell>
        </row>
        <row r="115">
          <cell r="A115" t="str">
            <v>Investments</v>
          </cell>
          <cell r="B115">
            <v>50.662999999999997</v>
          </cell>
          <cell r="C115">
            <v>52.611999999999995</v>
          </cell>
          <cell r="D115">
            <v>52.623000000000005</v>
          </cell>
          <cell r="E115">
            <v>318.85500000000002</v>
          </cell>
          <cell r="F115">
            <v>1406.1569999999999</v>
          </cell>
          <cell r="G115">
            <v>2520.1</v>
          </cell>
          <cell r="H115">
            <v>5865.2000000000007</v>
          </cell>
          <cell r="I115">
            <v>8770.1</v>
          </cell>
          <cell r="J115">
            <v>9270.1</v>
          </cell>
          <cell r="K115">
            <v>9770.1</v>
          </cell>
          <cell r="L115">
            <v>10270.1</v>
          </cell>
          <cell r="M115">
            <v>10770.1</v>
          </cell>
        </row>
        <row r="116">
          <cell r="A116" t="str">
            <v>Core Investments</v>
          </cell>
          <cell r="B116">
            <v>49.999000000000002</v>
          </cell>
          <cell r="C116">
            <v>49.999000000000002</v>
          </cell>
          <cell r="D116">
            <v>49.999000000000002</v>
          </cell>
          <cell r="E116">
            <v>318.524</v>
          </cell>
          <cell r="F116">
            <v>607.09999999999991</v>
          </cell>
          <cell r="G116">
            <v>2089.6469999999999</v>
          </cell>
          <cell r="H116">
            <v>4963.3000000000011</v>
          </cell>
          <cell r="I116">
            <v>8339.6470000000008</v>
          </cell>
          <cell r="J116">
            <v>8839.6470000000008</v>
          </cell>
          <cell r="K116">
            <v>9339.6470000000008</v>
          </cell>
          <cell r="L116">
            <v>9839.6470000000008</v>
          </cell>
          <cell r="M116">
            <v>10339.647000000001</v>
          </cell>
        </row>
        <row r="117">
          <cell r="A117" t="str">
            <v>Other Investments</v>
          </cell>
          <cell r="B117">
            <v>0.66399999999999437</v>
          </cell>
          <cell r="C117">
            <v>2.6129999999999924</v>
          </cell>
          <cell r="D117">
            <v>2.6240000000000023</v>
          </cell>
          <cell r="E117">
            <v>0.33100000000001728</v>
          </cell>
          <cell r="F117">
            <v>799.05700000000002</v>
          </cell>
          <cell r="G117">
            <v>430.45299999999997</v>
          </cell>
          <cell r="H117">
            <v>901.89999999999964</v>
          </cell>
          <cell r="I117">
            <v>430.45299999999997</v>
          </cell>
          <cell r="J117">
            <v>430.45299999999997</v>
          </cell>
          <cell r="K117">
            <v>430.45299999999997</v>
          </cell>
          <cell r="L117">
            <v>430.45299999999997</v>
          </cell>
          <cell r="M117">
            <v>430.45299999999997</v>
          </cell>
        </row>
        <row r="119">
          <cell r="A119" t="str">
            <v>Current Assets, Loans and Advances</v>
          </cell>
        </row>
        <row r="120">
          <cell r="A120" t="str">
            <v>Inventories</v>
          </cell>
          <cell r="B120">
            <v>874.10300000000007</v>
          </cell>
          <cell r="C120">
            <v>1143.8129999999999</v>
          </cell>
          <cell r="D120">
            <v>1575.9740000000002</v>
          </cell>
          <cell r="E120">
            <v>2759.2559999999999</v>
          </cell>
          <cell r="F120">
            <v>5070.2219999999998</v>
          </cell>
          <cell r="G120">
            <v>8859.6</v>
          </cell>
          <cell r="H120">
            <v>14298.46666</v>
          </cell>
          <cell r="I120">
            <v>20827.164291044777</v>
          </cell>
          <cell r="J120">
            <v>29836.758859269001</v>
          </cell>
          <cell r="K120">
            <v>39695.244973588022</v>
          </cell>
          <cell r="L120">
            <v>50750.916548457855</v>
          </cell>
          <cell r="M120">
            <v>61907.844791785181</v>
          </cell>
        </row>
        <row r="121">
          <cell r="A121" t="str">
            <v>Sundry Debtors</v>
          </cell>
          <cell r="B121">
            <v>176.86</v>
          </cell>
          <cell r="C121">
            <v>223.22499999999999</v>
          </cell>
          <cell r="D121">
            <v>175.84199999999998</v>
          </cell>
          <cell r="E121">
            <v>123.066</v>
          </cell>
          <cell r="F121">
            <v>170.292</v>
          </cell>
          <cell r="G121">
            <v>651.69999999999993</v>
          </cell>
          <cell r="H121">
            <v>1131.53453444</v>
          </cell>
          <cell r="I121">
            <v>423.97250550268274</v>
          </cell>
          <cell r="J121">
            <v>614.24371771166386</v>
          </cell>
          <cell r="K121">
            <v>849.13911143156588</v>
          </cell>
          <cell r="L121">
            <v>1116.050661658533</v>
          </cell>
          <cell r="M121">
            <v>1416.0547825276101</v>
          </cell>
        </row>
        <row r="122">
          <cell r="A122" t="str">
            <v>Cash and Bank Balances</v>
          </cell>
          <cell r="B122">
            <v>40.335999999999999</v>
          </cell>
          <cell r="C122">
            <v>80.718999999999994</v>
          </cell>
          <cell r="D122">
            <v>138.476</v>
          </cell>
          <cell r="E122">
            <v>215.00400000000002</v>
          </cell>
          <cell r="F122">
            <v>217.69899999999998</v>
          </cell>
          <cell r="G122">
            <v>1629.6999999999998</v>
          </cell>
          <cell r="H122">
            <v>1210.9804104200005</v>
          </cell>
          <cell r="I122">
            <v>2531.0011878339901</v>
          </cell>
          <cell r="J122">
            <v>413.53834392762292</v>
          </cell>
          <cell r="K122">
            <v>3017.1166660821109</v>
          </cell>
          <cell r="L122">
            <v>4845.1248976246061</v>
          </cell>
          <cell r="M122">
            <v>2552.5859989031305</v>
          </cell>
        </row>
        <row r="123">
          <cell r="A123" t="str">
            <v>Loans and Advances</v>
          </cell>
          <cell r="B123">
            <v>233.31899999999999</v>
          </cell>
          <cell r="C123">
            <v>214.26800000000003</v>
          </cell>
          <cell r="D123">
            <v>409.54300000000001</v>
          </cell>
          <cell r="E123">
            <v>936.56330000000003</v>
          </cell>
          <cell r="F123">
            <v>3355.0130000000004</v>
          </cell>
          <cell r="G123">
            <v>6338.5</v>
          </cell>
          <cell r="H123">
            <v>9623.1956146599987</v>
          </cell>
          <cell r="I123">
            <v>11838.5</v>
          </cell>
          <cell r="J123">
            <v>13638.5</v>
          </cell>
          <cell r="K123">
            <v>15138.5</v>
          </cell>
          <cell r="L123">
            <v>16138.5</v>
          </cell>
          <cell r="M123">
            <v>17138.5</v>
          </cell>
        </row>
        <row r="124">
          <cell r="A124" t="str">
            <v>Other Assets</v>
          </cell>
          <cell r="E124">
            <v>4.5999999999999996</v>
          </cell>
          <cell r="F124">
            <v>10.91</v>
          </cell>
          <cell r="G124">
            <v>15</v>
          </cell>
          <cell r="H124">
            <v>21.585000000000001</v>
          </cell>
          <cell r="I124">
            <v>15</v>
          </cell>
          <cell r="J124">
            <v>15</v>
          </cell>
          <cell r="K124">
            <v>15</v>
          </cell>
          <cell r="L124">
            <v>15</v>
          </cell>
          <cell r="M124">
            <v>15</v>
          </cell>
        </row>
        <row r="125">
          <cell r="B125">
            <v>1324.6180000000002</v>
          </cell>
          <cell r="C125">
            <v>1662.0249999999999</v>
          </cell>
          <cell r="D125">
            <v>2299.8350000000005</v>
          </cell>
          <cell r="E125">
            <v>4038.4892999999997</v>
          </cell>
          <cell r="F125">
            <v>8824.1360000000004</v>
          </cell>
          <cell r="G125">
            <v>17494.5</v>
          </cell>
          <cell r="H125">
            <v>26285.762219519998</v>
          </cell>
          <cell r="I125">
            <v>35635.63798438145</v>
          </cell>
          <cell r="J125">
            <v>44518.040920908286</v>
          </cell>
          <cell r="K125">
            <v>58715.000751101696</v>
          </cell>
          <cell r="L125">
            <v>72865.592107740988</v>
          </cell>
          <cell r="M125">
            <v>83029.985573215919</v>
          </cell>
        </row>
        <row r="127">
          <cell r="A127" t="str">
            <v>Less: Current Liabilities and Provisions</v>
          </cell>
        </row>
        <row r="128">
          <cell r="A128" t="str">
            <v>Current Liabilities</v>
          </cell>
          <cell r="B128">
            <v>458.68600000000004</v>
          </cell>
          <cell r="C128">
            <v>620.78099999999995</v>
          </cell>
          <cell r="D128">
            <v>664.82299999999998</v>
          </cell>
          <cell r="E128">
            <v>1270.8569999999997</v>
          </cell>
          <cell r="F128">
            <v>2298.1620000000003</v>
          </cell>
          <cell r="G128">
            <v>3438.7</v>
          </cell>
          <cell r="H128">
            <v>6200.8105471100025</v>
          </cell>
          <cell r="I128">
            <v>8967.0184913817393</v>
          </cell>
          <cell r="J128">
            <v>12991.254629601688</v>
          </cell>
          <cell r="K128">
            <v>17959.292206777616</v>
          </cell>
          <cell r="L128">
            <v>23604.471494077978</v>
          </cell>
          <cell r="M128">
            <v>29949.558650458952</v>
          </cell>
        </row>
        <row r="129">
          <cell r="A129" t="str">
            <v>Provisions</v>
          </cell>
          <cell r="B129">
            <v>12.346</v>
          </cell>
          <cell r="C129">
            <v>43.966000000000001</v>
          </cell>
          <cell r="D129">
            <v>69.491</v>
          </cell>
          <cell r="E129">
            <v>177.35900000000001</v>
          </cell>
          <cell r="F129">
            <v>325.03300000000002</v>
          </cell>
          <cell r="G129">
            <v>157.1</v>
          </cell>
          <cell r="H129">
            <v>175.81698804594649</v>
          </cell>
          <cell r="I129">
            <v>762.74736758937047</v>
          </cell>
          <cell r="J129">
            <v>1383.1222602825251</v>
          </cell>
          <cell r="K129">
            <v>2116.2395177590934</v>
          </cell>
          <cell r="L129">
            <v>3303.9503438003694</v>
          </cell>
          <cell r="M129">
            <v>4329.1533437264634</v>
          </cell>
        </row>
        <row r="130">
          <cell r="B130">
            <v>471.03200000000004</v>
          </cell>
          <cell r="C130">
            <v>664.74699999999996</v>
          </cell>
          <cell r="D130">
            <v>734.31399999999996</v>
          </cell>
          <cell r="E130">
            <v>1448.2159999999997</v>
          </cell>
          <cell r="F130">
            <v>2623.1950000000002</v>
          </cell>
          <cell r="G130">
            <v>3595.7999999999997</v>
          </cell>
          <cell r="H130">
            <v>6376.6275351559489</v>
          </cell>
          <cell r="I130">
            <v>9729.76585897111</v>
          </cell>
          <cell r="J130">
            <v>14374.376889884214</v>
          </cell>
          <cell r="K130">
            <v>20075.531724536711</v>
          </cell>
          <cell r="L130">
            <v>26908.421837878348</v>
          </cell>
          <cell r="M130">
            <v>34278.711994185418</v>
          </cell>
        </row>
        <row r="132">
          <cell r="A132" t="str">
            <v>Net Current Assets</v>
          </cell>
          <cell r="B132">
            <v>853.58600000000013</v>
          </cell>
          <cell r="C132">
            <v>997.27799999999991</v>
          </cell>
          <cell r="D132">
            <v>1565.5210000000006</v>
          </cell>
          <cell r="E132">
            <v>2590.2732999999998</v>
          </cell>
          <cell r="F132">
            <v>6200.9410000000007</v>
          </cell>
          <cell r="G132">
            <v>13898.7</v>
          </cell>
          <cell r="H132">
            <v>19909.134684364049</v>
          </cell>
          <cell r="I132">
            <v>25905.87212541034</v>
          </cell>
          <cell r="J132">
            <v>30143.664031024073</v>
          </cell>
          <cell r="K132">
            <v>38639.469026564984</v>
          </cell>
          <cell r="L132">
            <v>45957.17026986264</v>
          </cell>
          <cell r="M132">
            <v>48751.273579030501</v>
          </cell>
        </row>
        <row r="133">
          <cell r="A133" t="str">
            <v>Capital Employed</v>
          </cell>
          <cell r="B133">
            <v>2826.9350000000009</v>
          </cell>
          <cell r="C133">
            <v>3333.2249999999995</v>
          </cell>
          <cell r="D133">
            <v>3366.4360000000006</v>
          </cell>
          <cell r="E133">
            <v>5204.4603000000006</v>
          </cell>
          <cell r="F133">
            <v>11562.005000000001</v>
          </cell>
          <cell r="G133">
            <v>24476.2</v>
          </cell>
          <cell r="H133">
            <v>41062.434684364045</v>
          </cell>
          <cell r="I133">
            <v>52535.919598782435</v>
          </cell>
          <cell r="J133">
            <v>63221.273431899652</v>
          </cell>
          <cell r="K133">
            <v>77998.92270061915</v>
          </cell>
          <cell r="L133">
            <v>91150.100383106241</v>
          </cell>
          <cell r="M133">
            <v>100354.16483029381</v>
          </cell>
        </row>
        <row r="134">
          <cell r="A134" t="str">
            <v>Difference</v>
          </cell>
          <cell r="B134">
            <v>-6.9999999996070983E-3</v>
          </cell>
          <cell r="C134">
            <v>9.9999999883948476E-4</v>
          </cell>
          <cell r="D134">
            <v>-0.56899999999950523</v>
          </cell>
          <cell r="E134">
            <v>-0.54669999999805441</v>
          </cell>
          <cell r="F134">
            <v>-3.1000000000858563E-2</v>
          </cell>
          <cell r="G134">
            <v>0.3319999999985157</v>
          </cell>
          <cell r="H134">
            <v>6.3887029988109134E-2</v>
          </cell>
          <cell r="I134">
            <v>0</v>
          </cell>
          <cell r="J134">
            <v>0</v>
          </cell>
          <cell r="K134">
            <v>0</v>
          </cell>
          <cell r="L134">
            <v>0</v>
          </cell>
          <cell r="M134">
            <v>0</v>
          </cell>
        </row>
        <row r="136">
          <cell r="A136" t="str">
            <v>Cash Flow</v>
          </cell>
          <cell r="B136" t="str">
            <v>F2002</v>
          </cell>
          <cell r="C136" t="str">
            <v>F2003</v>
          </cell>
          <cell r="D136" t="str">
            <v>F2004</v>
          </cell>
          <cell r="E136" t="str">
            <v>F2005</v>
          </cell>
          <cell r="F136" t="str">
            <v>F2006</v>
          </cell>
          <cell r="G136" t="str">
            <v>F2007</v>
          </cell>
          <cell r="H136" t="str">
            <v>F2008</v>
          </cell>
          <cell r="I136" t="str">
            <v>F2009e</v>
          </cell>
          <cell r="J136" t="str">
            <v>F2010e</v>
          </cell>
          <cell r="K136" t="str">
            <v>F2011e</v>
          </cell>
          <cell r="L136" t="str">
            <v>F2012e</v>
          </cell>
          <cell r="M136" t="str">
            <v>F2013e</v>
          </cell>
        </row>
        <row r="137">
          <cell r="A137" t="str">
            <v>CASH FLOW FROM OPERATIONS</v>
          </cell>
        </row>
        <row r="138">
          <cell r="A138" t="str">
            <v>Reported Net Profit</v>
          </cell>
          <cell r="C138">
            <v>114.07000000000052</v>
          </cell>
          <cell r="D138">
            <v>197.78699999999955</v>
          </cell>
          <cell r="E138">
            <v>385.51269999999954</v>
          </cell>
          <cell r="F138">
            <v>641.19399999999769</v>
          </cell>
          <cell r="G138">
            <v>1199.9000000000071</v>
          </cell>
          <cell r="H138">
            <v>1259.2651146686712</v>
          </cell>
          <cell r="I138">
            <v>1795.6889816333764</v>
          </cell>
          <cell r="J138">
            <v>3220.7666190422365</v>
          </cell>
          <cell r="K138">
            <v>5210.7063166194903</v>
          </cell>
          <cell r="L138">
            <v>7517.2917782870873</v>
          </cell>
          <cell r="M138">
            <v>10178.442804962579</v>
          </cell>
        </row>
        <row r="139">
          <cell r="A139" t="str">
            <v>Depreciation</v>
          </cell>
          <cell r="C139">
            <v>63.529000000000003</v>
          </cell>
          <cell r="D139">
            <v>87.927999999999997</v>
          </cell>
          <cell r="E139">
            <v>133.333</v>
          </cell>
          <cell r="F139">
            <v>208.161</v>
          </cell>
          <cell r="G139">
            <v>368.6</v>
          </cell>
          <cell r="H139">
            <v>833.9</v>
          </cell>
          <cell r="I139">
            <v>1165.1838812790697</v>
          </cell>
          <cell r="J139">
            <v>1619.1889329034882</v>
          </cell>
          <cell r="K139">
            <v>2091.5953077597906</v>
          </cell>
          <cell r="L139">
            <v>2565.5360575650602</v>
          </cell>
          <cell r="M139">
            <v>3106.5252402619603</v>
          </cell>
        </row>
        <row r="140">
          <cell r="A140" t="str">
            <v>Change in deferred tax liabilities</v>
          </cell>
          <cell r="C140">
            <v>11.268000000000001</v>
          </cell>
          <cell r="D140">
            <v>31.088000000000001</v>
          </cell>
          <cell r="E140">
            <v>70.135000000000005</v>
          </cell>
          <cell r="F140">
            <v>148.715</v>
          </cell>
          <cell r="G140">
            <v>279.24899999999997</v>
          </cell>
          <cell r="H140">
            <v>120</v>
          </cell>
          <cell r="I140">
            <v>-120</v>
          </cell>
          <cell r="J140">
            <v>0</v>
          </cell>
          <cell r="K140">
            <v>0</v>
          </cell>
          <cell r="L140">
            <v>0</v>
          </cell>
          <cell r="M140">
            <v>0</v>
          </cell>
        </row>
        <row r="141">
          <cell r="A141" t="str">
            <v>Add Interest Exp</v>
          </cell>
          <cell r="C141">
            <v>176.69199999999998</v>
          </cell>
          <cell r="D141">
            <v>239.40100000000001</v>
          </cell>
          <cell r="E141">
            <v>243.89700000000002</v>
          </cell>
          <cell r="F141">
            <v>369.22300000000001</v>
          </cell>
          <cell r="G141">
            <v>897.60000000000014</v>
          </cell>
          <cell r="H141">
            <v>1852.7455799999998</v>
          </cell>
          <cell r="I141">
            <v>2741.4661593034289</v>
          </cell>
          <cell r="J141">
            <v>3081.3406488237961</v>
          </cell>
          <cell r="K141">
            <v>3466.6236215753688</v>
          </cell>
          <cell r="L141">
            <v>4215.5317858885355</v>
          </cell>
          <cell r="M141">
            <v>4508.0317858885355</v>
          </cell>
        </row>
        <row r="142">
          <cell r="A142" t="str">
            <v>Sub total</v>
          </cell>
          <cell r="C142">
            <v>365.55900000000054</v>
          </cell>
          <cell r="D142">
            <v>556.20399999999961</v>
          </cell>
          <cell r="E142">
            <v>832.87769999999955</v>
          </cell>
          <cell r="F142">
            <v>1367.2929999999978</v>
          </cell>
          <cell r="G142">
            <v>2745.3490000000074</v>
          </cell>
          <cell r="H142">
            <v>4065.9106946686711</v>
          </cell>
          <cell r="I142">
            <v>5582.339022215875</v>
          </cell>
          <cell r="J142">
            <v>7921.2962007695205</v>
          </cell>
          <cell r="K142">
            <v>10768.92524595465</v>
          </cell>
          <cell r="L142">
            <v>14298.359621740683</v>
          </cell>
          <cell r="M142">
            <v>17792.999831113077</v>
          </cell>
        </row>
        <row r="143">
          <cell r="A143" t="str">
            <v>Change in Working Capital</v>
          </cell>
          <cell r="C143">
            <v>-103.30899999999997</v>
          </cell>
          <cell r="D143">
            <v>-510.48600000000022</v>
          </cell>
          <cell r="E143">
            <v>-948.22429999999986</v>
          </cell>
          <cell r="F143">
            <v>-3607.9726999999998</v>
          </cell>
          <cell r="G143">
            <v>-6285.7579999999998</v>
          </cell>
          <cell r="H143">
            <v>-6429.1542739440492</v>
          </cell>
          <cell r="I143">
            <v>-4676.7166636323</v>
          </cell>
          <cell r="J143">
            <v>-6355.2547495201015</v>
          </cell>
          <cell r="K143">
            <v>-5892.2266733864271</v>
          </cell>
          <cell r="L143">
            <v>-5489.6930117551628</v>
          </cell>
          <cell r="M143">
            <v>-5086.6422078893338</v>
          </cell>
        </row>
        <row r="144">
          <cell r="A144" t="str">
            <v xml:space="preserve"> Inventories</v>
          </cell>
          <cell r="C144">
            <v>-269.70999999999981</v>
          </cell>
          <cell r="D144">
            <v>-432.16100000000029</v>
          </cell>
          <cell r="E144">
            <v>-1183.2819999999997</v>
          </cell>
          <cell r="F144">
            <v>-2310.9659999999999</v>
          </cell>
          <cell r="G144">
            <v>-3789.3780000000006</v>
          </cell>
          <cell r="H144">
            <v>-5438.8666599999997</v>
          </cell>
          <cell r="I144">
            <v>-6528.6976310447772</v>
          </cell>
          <cell r="J144">
            <v>-9009.5945682242236</v>
          </cell>
          <cell r="K144">
            <v>-9858.486114319021</v>
          </cell>
          <cell r="L144">
            <v>-11055.671574869833</v>
          </cell>
          <cell r="M144">
            <v>-11156.928243327326</v>
          </cell>
        </row>
        <row r="145">
          <cell r="A145" t="str">
            <v xml:space="preserve"> Sundry Debtors</v>
          </cell>
          <cell r="C145">
            <v>-46.364999999999981</v>
          </cell>
          <cell r="D145">
            <v>47.38300000000001</v>
          </cell>
          <cell r="E145">
            <v>52.775999999999982</v>
          </cell>
          <cell r="F145">
            <v>-47.225999999999999</v>
          </cell>
          <cell r="G145">
            <v>-481.4079999999999</v>
          </cell>
          <cell r="H145">
            <v>-479.83453444000008</v>
          </cell>
          <cell r="I145">
            <v>707.56202893731734</v>
          </cell>
          <cell r="J145">
            <v>-190.27121220898113</v>
          </cell>
          <cell r="K145">
            <v>-234.89539371990202</v>
          </cell>
          <cell r="L145">
            <v>-266.91155022696717</v>
          </cell>
          <cell r="M145">
            <v>-300.00412086907704</v>
          </cell>
        </row>
        <row r="146">
          <cell r="A146" t="str">
            <v xml:space="preserve"> Loans and Adv</v>
          </cell>
          <cell r="C146">
            <v>19.050999999999959</v>
          </cell>
          <cell r="D146">
            <v>-195.27499999999998</v>
          </cell>
          <cell r="E146">
            <v>-527.02030000000002</v>
          </cell>
          <cell r="F146">
            <v>-2418.4497000000001</v>
          </cell>
          <cell r="G146">
            <v>-2983.4869999999996</v>
          </cell>
          <cell r="H146">
            <v>-3284.6956146599987</v>
          </cell>
          <cell r="I146">
            <v>-2215.3043853400013</v>
          </cell>
          <cell r="J146">
            <v>-1800</v>
          </cell>
          <cell r="K146">
            <v>-1500</v>
          </cell>
          <cell r="L146">
            <v>-1000</v>
          </cell>
          <cell r="M146">
            <v>-1000</v>
          </cell>
        </row>
        <row r="147">
          <cell r="A147" t="str">
            <v xml:space="preserve"> Other Assets</v>
          </cell>
          <cell r="E147">
            <v>-4.5999999999999996</v>
          </cell>
          <cell r="F147">
            <v>-6.3100000000000005</v>
          </cell>
          <cell r="G147">
            <v>-4.09</v>
          </cell>
          <cell r="H147">
            <v>-6.5850000000000009</v>
          </cell>
          <cell r="I147">
            <v>6.5850000000000009</v>
          </cell>
          <cell r="J147">
            <v>0</v>
          </cell>
          <cell r="K147">
            <v>0</v>
          </cell>
          <cell r="L147">
            <v>0</v>
          </cell>
          <cell r="M147">
            <v>0</v>
          </cell>
        </row>
        <row r="148">
          <cell r="A148" t="str">
            <v xml:space="preserve">  Current Liab</v>
          </cell>
          <cell r="C148">
            <v>162.09499999999991</v>
          </cell>
          <cell r="D148">
            <v>44.04200000000003</v>
          </cell>
          <cell r="E148">
            <v>606.03399999999976</v>
          </cell>
          <cell r="F148">
            <v>1027.3050000000005</v>
          </cell>
          <cell r="G148">
            <v>1140.5379999999996</v>
          </cell>
          <cell r="H148">
            <v>2762.1105471100027</v>
          </cell>
          <cell r="I148">
            <v>2766.2079442717368</v>
          </cell>
          <cell r="J148">
            <v>4024.2361382199488</v>
          </cell>
          <cell r="K148">
            <v>4968.0375771759282</v>
          </cell>
          <cell r="L148">
            <v>5645.1792873003615</v>
          </cell>
          <cell r="M148">
            <v>6345.0871563809742</v>
          </cell>
        </row>
        <row r="149">
          <cell r="A149" t="str">
            <v xml:space="preserve">  Prov</v>
          </cell>
          <cell r="C149">
            <v>31.62</v>
          </cell>
          <cell r="D149">
            <v>25.524999999999999</v>
          </cell>
          <cell r="E149">
            <v>107.86800000000001</v>
          </cell>
          <cell r="F149">
            <v>147.67400000000001</v>
          </cell>
          <cell r="G149">
            <v>-167.93300000000002</v>
          </cell>
          <cell r="H149">
            <v>18.716988045946493</v>
          </cell>
          <cell r="I149">
            <v>586.93037954342401</v>
          </cell>
          <cell r="J149">
            <v>620.37489269315461</v>
          </cell>
          <cell r="K149">
            <v>733.11725747656828</v>
          </cell>
          <cell r="L149">
            <v>1187.7108260412761</v>
          </cell>
          <cell r="M149">
            <v>1025.202999926094</v>
          </cell>
        </row>
        <row r="150">
          <cell r="A150" t="str">
            <v>Total Cash Flow From Operations</v>
          </cell>
          <cell r="C150">
            <v>262.25000000000057</v>
          </cell>
          <cell r="D150">
            <v>45.717999999999392</v>
          </cell>
          <cell r="E150">
            <v>-115.34660000000031</v>
          </cell>
          <cell r="F150">
            <v>-2240.679700000002</v>
          </cell>
          <cell r="G150">
            <v>-3540.4089999999924</v>
          </cell>
          <cell r="H150">
            <v>-2363.2435792753781</v>
          </cell>
          <cell r="I150">
            <v>905.62235858357508</v>
          </cell>
          <cell r="J150">
            <v>1566.041451249419</v>
          </cell>
          <cell r="K150">
            <v>4876.6985725682225</v>
          </cell>
          <cell r="L150">
            <v>8808.6666099855211</v>
          </cell>
          <cell r="M150">
            <v>12706.357623223743</v>
          </cell>
        </row>
        <row r="151">
          <cell r="G151">
            <v>-4438.0089999999927</v>
          </cell>
        </row>
        <row r="152">
          <cell r="A152" t="str">
            <v>CASH FLOW FROM INVESTING ACTIVITIES</v>
          </cell>
        </row>
        <row r="153">
          <cell r="A153" t="str">
            <v>(Incr)/Decr of Fixed Assets</v>
          </cell>
          <cell r="C153">
            <v>-424.17799999999897</v>
          </cell>
          <cell r="D153">
            <v>447.11499999999944</v>
          </cell>
          <cell r="E153">
            <v>-680.37300000000016</v>
          </cell>
          <cell r="F153">
            <v>-1867.7359999999994</v>
          </cell>
          <cell r="G153">
            <v>-4471.0930000000008</v>
          </cell>
          <cell r="H153">
            <v>-8064.5999999999958</v>
          </cell>
          <cell r="I153">
            <v>-3737.031354651162</v>
          </cell>
          <cell r="J153">
            <v>-7566.7508604069799</v>
          </cell>
          <cell r="K153">
            <v>-7873.4395809383705</v>
          </cell>
          <cell r="L153">
            <v>-7899.0124967545025</v>
          </cell>
          <cell r="M153">
            <v>-9016.4863782816701</v>
          </cell>
        </row>
        <row r="154">
          <cell r="A154" t="str">
            <v>(Incr)/decr of  Strategic Investments</v>
          </cell>
          <cell r="C154">
            <v>-1.9489999999999981</v>
          </cell>
          <cell r="D154">
            <v>-1.1000000000009891E-2</v>
          </cell>
          <cell r="E154">
            <v>-266.23200000000003</v>
          </cell>
          <cell r="F154">
            <v>-1087.3019999999999</v>
          </cell>
          <cell r="G154">
            <v>-1113.943</v>
          </cell>
          <cell r="H154">
            <v>-3345.1000000000008</v>
          </cell>
          <cell r="I154">
            <v>-2904.8999999999996</v>
          </cell>
          <cell r="J154">
            <v>-500</v>
          </cell>
          <cell r="K154">
            <v>-500</v>
          </cell>
          <cell r="L154">
            <v>-500</v>
          </cell>
          <cell r="M154">
            <v>-500</v>
          </cell>
        </row>
        <row r="155">
          <cell r="A155" t="str">
            <v>Incr/(decr) in others</v>
          </cell>
          <cell r="C155">
            <v>0</v>
          </cell>
          <cell r="D155">
            <v>0</v>
          </cell>
          <cell r="E155">
            <v>0</v>
          </cell>
          <cell r="F155">
            <v>0</v>
          </cell>
          <cell r="G155">
            <v>1</v>
          </cell>
          <cell r="H155">
            <v>0</v>
          </cell>
          <cell r="I155">
            <v>0</v>
          </cell>
          <cell r="J155">
            <v>0</v>
          </cell>
          <cell r="K155">
            <v>0</v>
          </cell>
          <cell r="L155">
            <v>0</v>
          </cell>
          <cell r="M155">
            <v>0</v>
          </cell>
        </row>
        <row r="156">
          <cell r="A156" t="str">
            <v>Total Cash Flow From Investment Activities</v>
          </cell>
          <cell r="C156">
            <v>-426.12699999999899</v>
          </cell>
          <cell r="D156">
            <v>447.10399999999942</v>
          </cell>
          <cell r="E156">
            <v>-946.60500000000025</v>
          </cell>
          <cell r="F156">
            <v>-2955.0379999999996</v>
          </cell>
          <cell r="G156">
            <v>-5584.036000000001</v>
          </cell>
          <cell r="H156">
            <v>-11409.699999999997</v>
          </cell>
          <cell r="I156">
            <v>-6641.9313546511621</v>
          </cell>
          <cell r="J156">
            <v>-8066.7508604069799</v>
          </cell>
          <cell r="K156">
            <v>-8373.4395809383714</v>
          </cell>
          <cell r="L156">
            <v>-8399.0124967545016</v>
          </cell>
          <cell r="M156">
            <v>-9516.4863782816701</v>
          </cell>
        </row>
        <row r="158">
          <cell r="A158" t="str">
            <v>CASH FLOW FROM FINANCING ACTIVITIES</v>
          </cell>
        </row>
        <row r="159">
          <cell r="A159" t="str">
            <v>Incr/(Decr) of Equities</v>
          </cell>
          <cell r="C159">
            <v>44.218999999999795</v>
          </cell>
          <cell r="D159">
            <v>-1068.944</v>
          </cell>
          <cell r="E159">
            <v>944.78529999999978</v>
          </cell>
          <cell r="F159">
            <v>2491.9770000000035</v>
          </cell>
          <cell r="G159">
            <v>4540.9429999999938</v>
          </cell>
          <cell r="H159">
            <v>6410.0801442453849</v>
          </cell>
          <cell r="I159">
            <v>3636.6599999999962</v>
          </cell>
          <cell r="J159">
            <v>2289.3799999999983</v>
          </cell>
          <cell r="K159">
            <v>8.3062445810355712E-12</v>
          </cell>
          <cell r="L159">
            <v>-4.3058889787062071E-12</v>
          </cell>
          <cell r="M159">
            <v>-2.4158453015843406E-13</v>
          </cell>
        </row>
        <row r="160">
          <cell r="A160" t="str">
            <v>Interest Exp</v>
          </cell>
          <cell r="C160">
            <v>-176.69199999999998</v>
          </cell>
          <cell r="D160">
            <v>-239.40100000000001</v>
          </cell>
          <cell r="E160">
            <v>-243.89700000000002</v>
          </cell>
          <cell r="F160">
            <v>-369.22300000000001</v>
          </cell>
          <cell r="G160">
            <v>-897.60000000000014</v>
          </cell>
          <cell r="H160">
            <v>-1852.7455799999998</v>
          </cell>
          <cell r="I160">
            <v>-2741.4661593034289</v>
          </cell>
          <cell r="J160">
            <v>-3081.3406488237961</v>
          </cell>
          <cell r="K160">
            <v>-3466.6236215753688</v>
          </cell>
          <cell r="L160">
            <v>-4215.5317858885355</v>
          </cell>
          <cell r="M160">
            <v>-4508.0317858885355</v>
          </cell>
        </row>
        <row r="161">
          <cell r="A161" t="str">
            <v>Incr/(Decr) of ST Debt</v>
          </cell>
          <cell r="C161">
            <v>39.350999999999999</v>
          </cell>
          <cell r="D161">
            <v>-42.25</v>
          </cell>
          <cell r="E161">
            <v>300.29699999999997</v>
          </cell>
          <cell r="F161">
            <v>1432.5250000000001</v>
          </cell>
          <cell r="G161">
            <v>1743.596</v>
          </cell>
          <cell r="H161">
            <v>-1476.4</v>
          </cell>
          <cell r="I161">
            <v>1476.4</v>
          </cell>
          <cell r="J161">
            <v>0</v>
          </cell>
          <cell r="K161">
            <v>0</v>
          </cell>
          <cell r="L161">
            <v>0</v>
          </cell>
          <cell r="M161">
            <v>0</v>
          </cell>
        </row>
        <row r="162">
          <cell r="A162" t="str">
            <v>Incr/(Decr) of LT Debt</v>
          </cell>
          <cell r="C162">
            <v>317.88799999999992</v>
          </cell>
          <cell r="D162">
            <v>948.55800000000022</v>
          </cell>
          <cell r="E162">
            <v>199.97999999999959</v>
          </cell>
          <cell r="F162">
            <v>1719.2560000000003</v>
          </cell>
          <cell r="G162">
            <v>5238.3439999999991</v>
          </cell>
          <cell r="H162">
            <v>10398.407538420004</v>
          </cell>
          <cell r="I162">
            <v>4832.2924615799966</v>
          </cell>
          <cell r="J162">
            <v>5500</v>
          </cell>
          <cell r="K162">
            <v>10000</v>
          </cell>
          <cell r="L162">
            <v>6500</v>
          </cell>
          <cell r="M162">
            <v>0</v>
          </cell>
        </row>
        <row r="163">
          <cell r="A163" t="str">
            <v>Dividends(including Tax)</v>
          </cell>
          <cell r="C163">
            <v>-20.514000000000003</v>
          </cell>
          <cell r="D163">
            <v>-32.457999999999998</v>
          </cell>
          <cell r="E163">
            <v>-62.707999999999998</v>
          </cell>
          <cell r="F163">
            <v>-76.638000000000005</v>
          </cell>
          <cell r="G163">
            <v>-88.2</v>
          </cell>
          <cell r="H163">
            <v>-124.85</v>
          </cell>
          <cell r="I163">
            <v>-147.49264176499997</v>
          </cell>
          <cell r="J163">
            <v>-324.79278592499998</v>
          </cell>
          <cell r="K163">
            <v>-433.05704789999993</v>
          </cell>
          <cell r="L163">
            <v>-866.11409579999986</v>
          </cell>
          <cell r="M163">
            <v>-974.37835777499981</v>
          </cell>
        </row>
        <row r="164">
          <cell r="A164" t="str">
            <v>Total Cash Flow From Financing Activities</v>
          </cell>
          <cell r="C164">
            <v>204.25199999999973</v>
          </cell>
          <cell r="D164">
            <v>-434.49499999999978</v>
          </cell>
          <cell r="E164">
            <v>1138.4572999999991</v>
          </cell>
          <cell r="F164">
            <v>5197.8970000000036</v>
          </cell>
          <cell r="G164">
            <v>10537.082999999991</v>
          </cell>
          <cell r="H164">
            <v>13354.492102665388</v>
          </cell>
          <cell r="I164">
            <v>7056.3936605115632</v>
          </cell>
          <cell r="J164">
            <v>4383.2465652512019</v>
          </cell>
          <cell r="K164">
            <v>6100.3193305246396</v>
          </cell>
          <cell r="L164">
            <v>1418.3541183114601</v>
          </cell>
          <cell r="M164">
            <v>-5482.4101436635356</v>
          </cell>
        </row>
        <row r="166">
          <cell r="A166" t="str">
            <v>Net change in cash</v>
          </cell>
          <cell r="C166">
            <v>40.375000000001307</v>
          </cell>
          <cell r="D166">
            <v>58.326999999999032</v>
          </cell>
          <cell r="E166">
            <v>76.505699999998569</v>
          </cell>
          <cell r="F166">
            <v>2.1793000000025131</v>
          </cell>
          <cell r="G166">
            <v>1412.637999999999</v>
          </cell>
          <cell r="H166">
            <v>-418.45147660998737</v>
          </cell>
          <cell r="I166">
            <v>1320.0846644439762</v>
          </cell>
          <cell r="J166">
            <v>-2117.462843906359</v>
          </cell>
          <cell r="K166">
            <v>2603.5783221544907</v>
          </cell>
          <cell r="L166">
            <v>1828.0082315424795</v>
          </cell>
          <cell r="M166">
            <v>-2292.5388987214628</v>
          </cell>
        </row>
        <row r="167">
          <cell r="A167" t="str">
            <v>Cash at beginning of  year</v>
          </cell>
          <cell r="C167">
            <v>40.335999999999999</v>
          </cell>
          <cell r="D167">
            <v>80.718999999999994</v>
          </cell>
          <cell r="E167">
            <v>138.476</v>
          </cell>
          <cell r="F167">
            <v>215.00400000000002</v>
          </cell>
          <cell r="G167">
            <v>217.69899999999998</v>
          </cell>
          <cell r="H167">
            <v>1629.6999999999998</v>
          </cell>
          <cell r="I167">
            <v>1210.9804104200005</v>
          </cell>
          <cell r="J167">
            <v>2531.0011878339901</v>
          </cell>
          <cell r="K167">
            <v>413.53834392762292</v>
          </cell>
          <cell r="L167">
            <v>3017.1166660821109</v>
          </cell>
          <cell r="M167">
            <v>4845.1248976246061</v>
          </cell>
        </row>
        <row r="168">
          <cell r="A168" t="str">
            <v>Cash at year-end</v>
          </cell>
          <cell r="C168">
            <v>80.718999999999994</v>
          </cell>
          <cell r="D168">
            <v>138.476</v>
          </cell>
          <cell r="E168">
            <v>215.00400000000002</v>
          </cell>
          <cell r="F168">
            <v>217.18330000000253</v>
          </cell>
          <cell r="G168">
            <v>1630.3369999999991</v>
          </cell>
          <cell r="H168">
            <v>1211.2485233900125</v>
          </cell>
          <cell r="I168">
            <v>2531.0650748639764</v>
          </cell>
          <cell r="J168">
            <v>413.5383439276311</v>
          </cell>
          <cell r="K168">
            <v>3017.1166660821136</v>
          </cell>
          <cell r="L168">
            <v>4845.1248976245906</v>
          </cell>
          <cell r="M168">
            <v>2552.5859989031433</v>
          </cell>
        </row>
        <row r="169">
          <cell r="A169" t="str">
            <v>Difference</v>
          </cell>
          <cell r="C169">
            <v>0</v>
          </cell>
          <cell r="D169">
            <v>0.56999999999902684</v>
          </cell>
          <cell r="E169">
            <v>-2.2300000001450826E-2</v>
          </cell>
          <cell r="F169">
            <v>0</v>
          </cell>
          <cell r="G169">
            <v>0</v>
          </cell>
          <cell r="H169">
            <v>0.26811297001199819</v>
          </cell>
          <cell r="I169">
            <v>6.3887029986290145E-2</v>
          </cell>
          <cell r="J169">
            <v>8.1854523159563541E-12</v>
          </cell>
          <cell r="K169">
            <v>0</v>
          </cell>
          <cell r="L169">
            <v>-1.546140993013978E-11</v>
          </cell>
          <cell r="M169">
            <v>1.2732925824820995E-11</v>
          </cell>
        </row>
        <row r="170">
          <cell r="A170" t="str">
            <v>Commonsized P&amp;L</v>
          </cell>
        </row>
        <row r="171">
          <cell r="A171" t="str">
            <v xml:space="preserve">Income </v>
          </cell>
        </row>
        <row r="172">
          <cell r="A172" t="str">
            <v>Sales</v>
          </cell>
          <cell r="B172">
            <v>97.760342838074493</v>
          </cell>
        </row>
        <row r="173">
          <cell r="A173" t="str">
            <v>Growth %</v>
          </cell>
        </row>
        <row r="175">
          <cell r="A175" t="str">
            <v>Other Operating Revenue</v>
          </cell>
          <cell r="B175">
            <v>2.2396571619255132</v>
          </cell>
        </row>
        <row r="176">
          <cell r="A176" t="str">
            <v>Growth %</v>
          </cell>
        </row>
        <row r="177">
          <cell r="A177" t="str">
            <v>% of Sales</v>
          </cell>
        </row>
        <row r="179">
          <cell r="A179" t="str">
            <v>Total Revenue</v>
          </cell>
          <cell r="B179">
            <v>100</v>
          </cell>
          <cell r="C179">
            <v>100</v>
          </cell>
          <cell r="D179">
            <v>100</v>
          </cell>
          <cell r="E179">
            <v>100</v>
          </cell>
        </row>
        <row r="181">
          <cell r="A181" t="str">
            <v>Expenditure</v>
          </cell>
        </row>
        <row r="182">
          <cell r="A182" t="str">
            <v>Cost of Goods consumed and sold</v>
          </cell>
          <cell r="B182">
            <v>65.236223453253757</v>
          </cell>
          <cell r="C182">
            <v>68.225946010835045</v>
          </cell>
          <cell r="D182">
            <v>66.535340852161553</v>
          </cell>
          <cell r="E182">
            <v>66.518869548235713</v>
          </cell>
        </row>
        <row r="183">
          <cell r="A183" t="str">
            <v>Growth %</v>
          </cell>
        </row>
        <row r="184">
          <cell r="A184" t="str">
            <v>% of Sales</v>
          </cell>
        </row>
        <row r="185">
          <cell r="A185" t="str">
            <v>Gross margin</v>
          </cell>
        </row>
        <row r="186">
          <cell r="A186" t="str">
            <v>Personnel Cost</v>
          </cell>
          <cell r="B186">
            <v>4.764919246855472</v>
          </cell>
          <cell r="C186">
            <v>3.7768721209746476</v>
          </cell>
          <cell r="D186">
            <v>4.1811494188620051</v>
          </cell>
          <cell r="E186">
            <v>4.8113938036285813</v>
          </cell>
        </row>
        <row r="187">
          <cell r="A187" t="str">
            <v>Growth %</v>
          </cell>
        </row>
        <row r="188">
          <cell r="A188" t="str">
            <v>% of Sales</v>
          </cell>
        </row>
        <row r="190">
          <cell r="A190" t="str">
            <v>Manufacturing and Other Expenses</v>
          </cell>
          <cell r="B190">
            <v>22.179458598502848</v>
          </cell>
          <cell r="C190">
            <v>19.591096627795963</v>
          </cell>
          <cell r="D190">
            <v>20.804670370484018</v>
          </cell>
          <cell r="E190">
            <v>20.331017343517761</v>
          </cell>
        </row>
        <row r="191">
          <cell r="A191" t="str">
            <v>Growth %</v>
          </cell>
        </row>
        <row r="192">
          <cell r="A192" t="str">
            <v>% of Sales</v>
          </cell>
        </row>
        <row r="194">
          <cell r="A194" t="str">
            <v>Total Expenditure</v>
          </cell>
          <cell r="B194">
            <v>92.180601298612061</v>
          </cell>
          <cell r="C194">
            <v>91.593914759605653</v>
          </cell>
          <cell r="D194">
            <v>91.521160641507578</v>
          </cell>
          <cell r="E194">
            <v>91.661280695382047</v>
          </cell>
        </row>
        <row r="195">
          <cell r="A195" t="str">
            <v>Growth %</v>
          </cell>
        </row>
        <row r="196">
          <cell r="A196" t="str">
            <v>% of Sales</v>
          </cell>
        </row>
        <row r="198">
          <cell r="A198" t="str">
            <v>Operating Profit</v>
          </cell>
          <cell r="B198">
            <v>7.8193987013879322</v>
          </cell>
          <cell r="C198">
            <v>8.4060852403943436</v>
          </cell>
          <cell r="D198">
            <v>8.4788393584924293</v>
          </cell>
          <cell r="E198">
            <v>8.3387193046179426</v>
          </cell>
        </row>
        <row r="199">
          <cell r="A199" t="str">
            <v>Growth %</v>
          </cell>
        </row>
        <row r="200">
          <cell r="A200" t="str">
            <v>% of Sales</v>
          </cell>
        </row>
        <row r="202">
          <cell r="A202" t="str">
            <v>Interest and Financial Charges</v>
          </cell>
          <cell r="B202">
            <v>3.9390204746622026</v>
          </cell>
          <cell r="C202">
            <v>3.9720911432744415</v>
          </cell>
          <cell r="D202">
            <v>3.6365898347864953</v>
          </cell>
          <cell r="E202">
            <v>2.3166578773795665</v>
          </cell>
        </row>
        <row r="203">
          <cell r="A203" t="str">
            <v>Depreciation</v>
          </cell>
          <cell r="B203">
            <v>1.4792007548831154</v>
          </cell>
          <cell r="C203">
            <v>1.4281516890469408</v>
          </cell>
          <cell r="D203">
            <v>1.3356588777536724</v>
          </cell>
          <cell r="E203">
            <v>1.2664647156982238</v>
          </cell>
        </row>
        <row r="204">
          <cell r="A204" t="str">
            <v>Other Income</v>
          </cell>
          <cell r="B204">
            <v>0.23565560841419864</v>
          </cell>
          <cell r="C204">
            <v>0.17730221428817111</v>
          </cell>
          <cell r="D204">
            <v>0.201682546173409</v>
          </cell>
          <cell r="E204">
            <v>0.29010346536007708</v>
          </cell>
        </row>
        <row r="206">
          <cell r="A206" t="str">
            <v>Profit before Taxation</v>
          </cell>
          <cell r="B206">
            <v>2.6368330802568121</v>
          </cell>
          <cell r="C206">
            <v>3.1831446223611324</v>
          </cell>
          <cell r="D206">
            <v>3.7082731921256702</v>
          </cell>
          <cell r="E206">
            <v>5.0457001769002296</v>
          </cell>
        </row>
        <row r="207">
          <cell r="A207" t="str">
            <v>Growth %</v>
          </cell>
        </row>
        <row r="208">
          <cell r="A208" t="str">
            <v>% of Sales</v>
          </cell>
        </row>
        <row r="210">
          <cell r="A210" t="str">
            <v>Less: Extraordinary Item</v>
          </cell>
          <cell r="B210">
            <v>0</v>
          </cell>
          <cell r="C210">
            <v>0.11952781455182016</v>
          </cell>
          <cell r="D210">
            <v>0</v>
          </cell>
          <cell r="E210">
            <v>0</v>
          </cell>
        </row>
        <row r="211">
          <cell r="A211" t="str">
            <v>Less: Earlier Year's Income Tax</v>
          </cell>
          <cell r="B211">
            <v>2.5938591436338986E-3</v>
          </cell>
          <cell r="C211">
            <v>5.4896919905124103E-2</v>
          </cell>
          <cell r="D211">
            <v>1.1332016226961146E-2</v>
          </cell>
          <cell r="E211">
            <v>3.0395229164830286E-3</v>
          </cell>
        </row>
        <row r="212">
          <cell r="A212" t="str">
            <v>Less: Provision for Taxation</v>
          </cell>
          <cell r="B212">
            <v>0.1717555378892717</v>
          </cell>
          <cell r="C212">
            <v>0.44439079143509141</v>
          </cell>
          <cell r="D212">
            <v>0.69248340983710155</v>
          </cell>
          <cell r="E212">
            <v>1.380864759467354</v>
          </cell>
        </row>
        <row r="213">
          <cell r="A213" t="str">
            <v xml:space="preserve">               a) Current Tax</v>
          </cell>
        </row>
        <row r="214">
          <cell r="A214" t="str">
            <v xml:space="preserve">               b) Deferred Tax</v>
          </cell>
        </row>
        <row r="216">
          <cell r="A216" t="str">
            <v>% of PBT</v>
          </cell>
        </row>
        <row r="218">
          <cell r="A218" t="str">
            <v xml:space="preserve">Profit After Taxation </v>
          </cell>
          <cell r="B218">
            <v>2.4624836832239065</v>
          </cell>
          <cell r="C218">
            <v>2.564329096469097</v>
          </cell>
          <cell r="D218">
            <v>3.0044577660616074</v>
          </cell>
          <cell r="E218">
            <v>3.6617958945163918</v>
          </cell>
        </row>
        <row r="221">
          <cell r="A221" t="str">
            <v>Ratios</v>
          </cell>
          <cell r="B221" t="str">
            <v>F2002</v>
          </cell>
          <cell r="C221" t="str">
            <v>F2003</v>
          </cell>
          <cell r="D221" t="str">
            <v>F2004</v>
          </cell>
          <cell r="E221" t="str">
            <v>F2005</v>
          </cell>
          <cell r="F221" t="str">
            <v>F2006</v>
          </cell>
          <cell r="G221" t="str">
            <v>F2007</v>
          </cell>
          <cell r="H221" t="str">
            <v>F2008</v>
          </cell>
          <cell r="I221" t="str">
            <v>F2009e</v>
          </cell>
          <cell r="J221" t="str">
            <v>F2010e</v>
          </cell>
          <cell r="K221" t="str">
            <v>F2011e</v>
          </cell>
          <cell r="L221" t="str">
            <v>F2012e</v>
          </cell>
          <cell r="M221" t="str">
            <v>F2013e</v>
          </cell>
        </row>
        <row r="222">
          <cell r="A222" t="str">
            <v>Net Sales Growth</v>
          </cell>
          <cell r="C222">
            <v>0.55923778397499802</v>
          </cell>
          <cell r="D222">
            <v>0.47990541184267288</v>
          </cell>
          <cell r="E222">
            <v>0.59923732188911116</v>
          </cell>
          <cell r="F222">
            <v>0.77410351171280123</v>
          </cell>
          <cell r="G222">
            <v>0.73294309980803352</v>
          </cell>
          <cell r="H222">
            <v>0.55986234929925383</v>
          </cell>
          <cell r="I222">
            <v>0.53252113280326818</v>
          </cell>
          <cell r="J222">
            <v>0.44878196047969232</v>
          </cell>
          <cell r="K222">
            <v>0.38241399455413871</v>
          </cell>
          <cell r="L222">
            <v>0.31433194706693035</v>
          </cell>
          <cell r="M222">
            <v>0.26880869406344754</v>
          </cell>
        </row>
        <row r="223">
          <cell r="A223" t="str">
            <v>EBITDA growth (%)</v>
          </cell>
          <cell r="C223">
            <v>0.67622680754351694</v>
          </cell>
          <cell r="D223">
            <v>0.49271389641404117</v>
          </cell>
          <cell r="E223">
            <v>0.57280856080204701</v>
          </cell>
          <cell r="F223">
            <v>0.6561758847300756</v>
          </cell>
          <cell r="G223">
            <v>0.48285398496375787</v>
          </cell>
          <cell r="H223">
            <v>1.1358448820355544</v>
          </cell>
          <cell r="I223">
            <v>0.44504226199319374</v>
          </cell>
          <cell r="J223">
            <v>0.44878196047969121</v>
          </cell>
          <cell r="K223">
            <v>0.40652586655217671</v>
          </cell>
          <cell r="L223">
            <v>0.35188428841169905</v>
          </cell>
          <cell r="M223">
            <v>0.2688086940634471</v>
          </cell>
        </row>
        <row r="224">
          <cell r="A224" t="str">
            <v>EBITDA margin (%)</v>
          </cell>
          <cell r="B224">
            <v>7.8193987013879321E-2</v>
          </cell>
          <cell r="C224">
            <v>8.406085240394344E-2</v>
          </cell>
          <cell r="D224">
            <v>8.4788393584924293E-2</v>
          </cell>
          <cell r="E224">
            <v>8.338719304617942E-2</v>
          </cell>
          <cell r="F224">
            <v>7.7844306888881581E-2</v>
          </cell>
          <cell r="G224">
            <v>6.6610231282092702E-2</v>
          </cell>
          <cell r="H224">
            <v>9.1206202674854395E-2</v>
          </cell>
          <cell r="I224">
            <v>8.6000000000000132E-2</v>
          </cell>
          <cell r="J224">
            <v>8.6000000000000063E-2</v>
          </cell>
          <cell r="K224">
            <v>8.7500000000000119E-2</v>
          </cell>
          <cell r="L224">
            <v>9.0000000000000066E-2</v>
          </cell>
          <cell r="M224">
            <v>9.0000000000000024E-2</v>
          </cell>
        </row>
        <row r="225">
          <cell r="A225" t="str">
            <v>EBIT Growth (%)</v>
          </cell>
        </row>
        <row r="226">
          <cell r="A226" t="str">
            <v>PBT Growth (%)</v>
          </cell>
        </row>
        <row r="227">
          <cell r="A227" t="str">
            <v>Net Profit Growth (%)</v>
          </cell>
        </row>
        <row r="230">
          <cell r="A230" t="str">
            <v>Debt/Equity</v>
          </cell>
          <cell r="B230">
            <v>0.64197582101801454</v>
          </cell>
          <cell r="C230">
            <v>0.78738469811205414</v>
          </cell>
          <cell r="D230">
            <v>2.4995205852035451</v>
          </cell>
          <cell r="E230">
            <v>1.2935997056712525</v>
          </cell>
          <cell r="F230">
            <v>1.1413610677497259</v>
          </cell>
          <cell r="G230">
            <v>1.1899098196356086</v>
          </cell>
          <cell r="H230">
            <v>1.1869172405285517</v>
          </cell>
          <cell r="I230">
            <v>1.1884331905248817</v>
          </cell>
          <cell r="J230">
            <v>1.1655399761609264</v>
          </cell>
          <cell r="K230">
            <v>1.2969825757160969</v>
          </cell>
          <cell r="L230">
            <v>1.2443020107245877</v>
          </cell>
          <cell r="M230">
            <v>1.0132589251011952</v>
          </cell>
        </row>
        <row r="232">
          <cell r="A232" t="str">
            <v>ROE (%)</v>
          </cell>
          <cell r="C232">
            <v>6.4097611328650439</v>
          </cell>
          <cell r="D232">
            <v>14.160926090930111</v>
          </cell>
          <cell r="E232">
            <v>24.419676480033829</v>
          </cell>
          <cell r="F232">
            <v>17.140748326843276</v>
          </cell>
          <cell r="G232">
            <v>14.822095632348868</v>
          </cell>
          <cell r="H232">
            <v>8.5699764883923173</v>
          </cell>
          <cell r="I232">
            <v>8.5069105045980571</v>
          </cell>
          <cell r="J232">
            <v>12.225947930908815</v>
          </cell>
          <cell r="K232">
            <v>16.634232625114599</v>
          </cell>
          <cell r="L232">
            <v>20.29527704358059</v>
          </cell>
          <cell r="M232">
            <v>22.635243965282417</v>
          </cell>
        </row>
        <row r="233">
          <cell r="A233" t="str">
            <v>ROA (%)</v>
          </cell>
          <cell r="C233">
            <v>10.333790031427771</v>
          </cell>
          <cell r="D233">
            <v>14.434193013646498</v>
          </cell>
          <cell r="E233">
            <v>18.086946169212187</v>
          </cell>
          <cell r="F233" t="e">
            <v>#REF!</v>
          </cell>
          <cell r="G233">
            <v>10.094287437457039</v>
          </cell>
          <cell r="H233">
            <v>11.622372095515455</v>
          </cell>
          <cell r="I233">
            <v>11.761028566667054</v>
          </cell>
          <cell r="J233">
            <v>13.884867119144811</v>
          </cell>
          <cell r="K233">
            <v>16.262680823835549</v>
          </cell>
          <cell r="L233">
            <v>18.658808395677557</v>
          </cell>
          <cell r="M233">
            <v>21.0618541997287</v>
          </cell>
        </row>
        <row r="234">
          <cell r="A234" t="str">
            <v>ROCE (%)</v>
          </cell>
          <cell r="C234">
            <v>7.7786386014872047E-2</v>
          </cell>
          <cell r="D234">
            <v>0.11053802803478883</v>
          </cell>
          <cell r="E234">
            <v>0.13273412458128375</v>
          </cell>
          <cell r="F234">
            <v>0.10999877976135136</v>
          </cell>
          <cell r="G234">
            <v>7.019193245022326E-2</v>
          </cell>
          <cell r="H234">
            <v>7.9506370883092911E-2</v>
          </cell>
          <cell r="I234">
            <v>8.0438617376446503E-2</v>
          </cell>
          <cell r="J234">
            <v>9.3818678234636146E-2</v>
          </cell>
          <cell r="K234">
            <v>0.10902437860247666</v>
          </cell>
          <cell r="L234">
            <v>0.12459710210693445</v>
          </cell>
          <cell r="M234">
            <v>0.14007293011794411</v>
          </cell>
        </row>
        <row r="235">
          <cell r="A235" t="str">
            <v>EPS</v>
          </cell>
          <cell r="B235">
            <v>3.6875068771357715</v>
          </cell>
          <cell r="C235">
            <v>5.7026861411473924</v>
          </cell>
          <cell r="D235">
            <v>1.879108358442839</v>
          </cell>
          <cell r="E235">
            <v>3.186383279707425</v>
          </cell>
          <cell r="F235">
            <v>4.3359514736760092</v>
          </cell>
          <cell r="G235">
            <v>3.7606962985907204</v>
          </cell>
          <cell r="H235">
            <v>7.1867382563357545</v>
          </cell>
          <cell r="I235">
            <v>9.8006898033464633</v>
          </cell>
          <cell r="J235">
            <v>17.10574451961747</v>
          </cell>
          <cell r="K235">
            <v>27.674470572274988</v>
          </cell>
          <cell r="L235">
            <v>39.924927151982978</v>
          </cell>
          <cell r="M235">
            <v>54.058509300187595</v>
          </cell>
        </row>
        <row r="236">
          <cell r="A236" t="str">
            <v>Book Value Per Share</v>
          </cell>
          <cell r="B236">
            <v>89.796345869227764</v>
          </cell>
          <cell r="C236">
            <v>92.412661327038734</v>
          </cell>
          <cell r="D236">
            <v>8.977198936782294</v>
          </cell>
          <cell r="E236">
            <v>18.286939743584181</v>
          </cell>
          <cell r="F236">
            <v>35.630771207443949</v>
          </cell>
          <cell r="G236">
            <v>67.657847297506592</v>
          </cell>
          <cell r="H236">
            <v>105.38803973418852</v>
          </cell>
          <cell r="I236">
            <v>129.63067545758022</v>
          </cell>
          <cell r="J236">
            <v>153.68335238071816</v>
          </cell>
          <cell r="K236">
            <v>179.05782295299318</v>
          </cell>
          <cell r="L236">
            <v>214.38275010497614</v>
          </cell>
          <cell r="M236">
            <v>263.26625940516374</v>
          </cell>
        </row>
        <row r="237">
          <cell r="A237" t="str">
            <v>P/BV</v>
          </cell>
          <cell r="B237">
            <v>15.002837665153487</v>
          </cell>
          <cell r="C237">
            <v>14.578088983201125</v>
          </cell>
          <cell r="D237">
            <v>150.06908162412608</v>
          </cell>
          <cell r="E237">
            <v>73.670062836656626</v>
          </cell>
          <cell r="F237">
            <v>37.810015173585249</v>
          </cell>
          <cell r="G237">
            <v>19.911954840597605</v>
          </cell>
          <cell r="H237">
            <v>12.783234258820359</v>
          </cell>
          <cell r="I237">
            <v>10.392601868690038</v>
          </cell>
          <cell r="J237">
            <v>8.7660763454885835</v>
          </cell>
          <cell r="K237">
            <v>7.5238265370492705</v>
          </cell>
          <cell r="L237">
            <v>6.2840876858810741</v>
          </cell>
          <cell r="M237">
            <v>5.1172527882757466</v>
          </cell>
        </row>
        <row r="238">
          <cell r="A238" t="str">
            <v>P/E</v>
          </cell>
          <cell r="B238">
            <v>365.34169152422629</v>
          </cell>
          <cell r="C238">
            <v>236.23954863645022</v>
          </cell>
          <cell r="D238">
            <v>716.93577113157244</v>
          </cell>
          <cell r="E238">
            <v>422.79910536176942</v>
          </cell>
          <cell r="F238">
            <v>310.70458425999107</v>
          </cell>
          <cell r="G238">
            <v>358.23153294905745</v>
          </cell>
          <cell r="H238">
            <v>187.45638869097846</v>
          </cell>
          <cell r="I238">
            <v>137.45971222760221</v>
          </cell>
          <cell r="J238">
            <v>78.757168298344666</v>
          </cell>
          <cell r="K238">
            <v>48.680244721633827</v>
          </cell>
          <cell r="L238">
            <v>33.743330197487609</v>
          </cell>
          <cell r="M238">
            <v>24.921145947976129</v>
          </cell>
        </row>
        <row r="240">
          <cell r="A240" t="str">
            <v>Inventory Turns (COGS)</v>
          </cell>
          <cell r="C240">
            <v>3.0079745638569686</v>
          </cell>
          <cell r="D240">
            <v>3.2209139906911828</v>
          </cell>
          <cell r="E240">
            <v>3.2307791282123448</v>
          </cell>
          <cell r="F240">
            <v>3.1763703787149029</v>
          </cell>
          <cell r="G240">
            <v>3.1723018427658292</v>
          </cell>
          <cell r="H240">
            <v>3.0332237309485319</v>
          </cell>
          <cell r="I240">
            <v>3.1059577301410095</v>
          </cell>
          <cell r="J240">
            <v>3.1197794176184908</v>
          </cell>
          <cell r="K240">
            <v>3.1425057499331595</v>
          </cell>
          <cell r="L240">
            <v>3.1752341025691977</v>
          </cell>
          <cell r="M240">
            <v>3.2344248470247838</v>
          </cell>
        </row>
        <row r="241">
          <cell r="A241" t="str">
            <v>Inventory - Days</v>
          </cell>
          <cell r="C241">
            <v>121.34411121215719</v>
          </cell>
          <cell r="D241">
            <v>113.32187107600284</v>
          </cell>
          <cell r="E241">
            <v>112.97584437533551</v>
          </cell>
          <cell r="F241">
            <v>114.91103255649671</v>
          </cell>
          <cell r="G241">
            <v>115.05840808697072</v>
          </cell>
          <cell r="H241">
            <v>120.33401831715834</v>
          </cell>
          <cell r="I241">
            <v>117.51608737554491</v>
          </cell>
          <cell r="J241">
            <v>116.99545100487448</v>
          </cell>
          <cell r="K241">
            <v>116.14934992808318</v>
          </cell>
          <cell r="L241">
            <v>114.95215414342684</v>
          </cell>
          <cell r="M241">
            <v>112.84850236534285</v>
          </cell>
        </row>
        <row r="242">
          <cell r="A242" t="str">
            <v>Inventory (% of Sales) - avg</v>
          </cell>
          <cell r="C242">
            <v>0.22681689809023015</v>
          </cell>
          <cell r="D242">
            <v>0.20657285802867278</v>
          </cell>
          <cell r="E242">
            <v>0.20589110833163624</v>
          </cell>
          <cell r="F242">
            <v>0.20959421941828507</v>
          </cell>
          <cell r="G242">
            <v>0.21518290007847402</v>
          </cell>
          <cell r="H242">
            <v>0.22933915793804391</v>
          </cell>
          <cell r="I242">
            <v>0.22698312767057299</v>
          </cell>
          <cell r="J242">
            <v>0.2259775149546206</v>
          </cell>
          <cell r="K242">
            <v>0.22434326492958531</v>
          </cell>
          <cell r="L242">
            <v>0.22203087307155048</v>
          </cell>
          <cell r="M242">
            <v>0.2179676552536074</v>
          </cell>
        </row>
        <row r="243">
          <cell r="A243" t="str">
            <v>Debtors (% of Sales)  - avg</v>
          </cell>
          <cell r="C243">
            <v>4.4970176495171127E-2</v>
          </cell>
          <cell r="D243">
            <v>3.0309877477511418E-2</v>
          </cell>
          <cell r="E243">
            <v>1.4195901811251705E-2</v>
          </cell>
          <cell r="F243">
            <v>7.8531596895871324E-3</v>
          </cell>
          <cell r="G243">
            <v>1.2697837948058848E-2</v>
          </cell>
          <cell r="H243">
            <v>1.765974304067874E-2</v>
          </cell>
          <cell r="I243">
            <v>1.0051744082031451E-2</v>
          </cell>
          <cell r="J243">
            <v>4.6307807907310997E-3</v>
          </cell>
          <cell r="K243">
            <v>4.7215679634526652E-3</v>
          </cell>
          <cell r="L243">
            <v>4.8242268519501797E-3</v>
          </cell>
          <cell r="M243">
            <v>4.8990161080973687E-3</v>
          </cell>
        </row>
        <row r="244">
          <cell r="A244" t="str">
            <v>Creditors (% of Sales) - avg</v>
          </cell>
          <cell r="C244">
            <v>0.12133377035058272</v>
          </cell>
          <cell r="D244">
            <v>9.7644003950711489E-2</v>
          </cell>
          <cell r="E244">
            <v>9.1930370609029186E-2</v>
          </cell>
          <cell r="F244">
            <v>9.5542225342995848E-2</v>
          </cell>
          <cell r="G244">
            <v>8.8620989019816229E-2</v>
          </cell>
          <cell r="H244">
            <v>9.5462080849243958E-2</v>
          </cell>
          <cell r="I244">
            <v>9.8015072809019305E-2</v>
          </cell>
          <cell r="J244">
            <v>9.7941013723962744E-2</v>
          </cell>
          <cell r="K244">
            <v>9.986116242702385E-2</v>
          </cell>
          <cell r="L244">
            <v>0.10203239791874628</v>
          </cell>
          <cell r="M244">
            <v>0.10361419068625934</v>
          </cell>
        </row>
        <row r="245">
          <cell r="A245" t="str">
            <v>Working Capital - % of Sales (Avg)</v>
          </cell>
          <cell r="C245">
            <v>0.27318085763369426</v>
          </cell>
          <cell r="D245">
            <v>0.28382856114628596</v>
          </cell>
          <cell r="E245">
            <v>0.30275966119274955</v>
          </cell>
          <cell r="F245">
            <v>0.42463948699281823</v>
          </cell>
          <cell r="G245">
            <v>0.54456543874285313</v>
          </cell>
          <cell r="H245">
            <v>0.48057143463160351</v>
          </cell>
          <cell r="I245">
            <v>0.40521083043186185</v>
          </cell>
          <cell r="J245">
            <v>0.31818181631270837</v>
          </cell>
          <cell r="K245">
            <v>0.28936121667867154</v>
          </cell>
          <cell r="L245">
            <v>0.25628070582900919</v>
          </cell>
          <cell r="M245">
            <v>0.21099458302561186</v>
          </cell>
        </row>
        <row r="246">
          <cell r="A246" t="str">
            <v>Working Capital (Inv+debt-Creditors) - % of avg sales</v>
          </cell>
          <cell r="C246">
            <v>0.20441955731014597</v>
          </cell>
          <cell r="D246">
            <v>0.19707155583737604</v>
          </cell>
          <cell r="E246">
            <v>0.18835332836267668</v>
          </cell>
          <cell r="F246">
            <v>0.20149181290908791</v>
          </cell>
          <cell r="G246">
            <v>0.23793074771812114</v>
          </cell>
          <cell r="H246">
            <v>0.22277640189753073</v>
          </cell>
          <cell r="I246">
            <v>0.19214399559538442</v>
          </cell>
          <cell r="J246">
            <v>0.18429658413593961</v>
          </cell>
          <cell r="K246">
            <v>0.16913404426428935</v>
          </cell>
          <cell r="L246">
            <v>0.15760614302542264</v>
          </cell>
          <cell r="M246">
            <v>0.14444351152319562</v>
          </cell>
        </row>
        <row r="249">
          <cell r="A249" t="str">
            <v>Forecasts</v>
          </cell>
          <cell r="B249" t="str">
            <v>F2002</v>
          </cell>
          <cell r="C249" t="str">
            <v>F2003</v>
          </cell>
          <cell r="D249" t="str">
            <v>F2004</v>
          </cell>
          <cell r="E249" t="str">
            <v>F2005</v>
          </cell>
          <cell r="F249" t="str">
            <v>F2006</v>
          </cell>
          <cell r="G249" t="str">
            <v>F2007</v>
          </cell>
          <cell r="H249" t="str">
            <v>F2008</v>
          </cell>
          <cell r="I249" t="str">
            <v>F2009e</v>
          </cell>
          <cell r="J249" t="str">
            <v>F2010e</v>
          </cell>
          <cell r="K249" t="str">
            <v>F2011e</v>
          </cell>
          <cell r="L249" t="str">
            <v>F2012e</v>
          </cell>
          <cell r="M249" t="str">
            <v>F2013e</v>
          </cell>
        </row>
        <row r="250">
          <cell r="A250" t="str">
            <v>Sales Forecast</v>
          </cell>
        </row>
        <row r="251">
          <cell r="C251">
            <v>1555.00863</v>
          </cell>
          <cell r="D251">
            <v>2078.6723099999999</v>
          </cell>
          <cell r="E251">
            <v>3761.3553900000002</v>
          </cell>
        </row>
        <row r="252">
          <cell r="A252" t="str">
            <v>Sales - Lifestyle</v>
          </cell>
          <cell r="B252">
            <v>1514.607</v>
          </cell>
          <cell r="C252">
            <v>1739.6210000000001</v>
          </cell>
          <cell r="D252">
            <v>2130.6039999999998</v>
          </cell>
          <cell r="E252">
            <v>3654.194</v>
          </cell>
          <cell r="F252">
            <v>5548.4160000000002</v>
          </cell>
          <cell r="G252">
            <v>9379.0759824394863</v>
          </cell>
          <cell r="H252">
            <v>13611.376506015997</v>
          </cell>
          <cell r="I252">
            <v>21322.154242296332</v>
          </cell>
          <cell r="J252">
            <v>30560.277859405542</v>
          </cell>
          <cell r="K252">
            <v>40005.525886984084</v>
          </cell>
          <cell r="L252">
            <v>50938.605697848529</v>
          </cell>
          <cell r="M252">
            <v>65131.936542844029</v>
          </cell>
        </row>
        <row r="253">
          <cell r="A253" t="str">
            <v>Growth rate</v>
          </cell>
          <cell r="C253">
            <v>0.1485626304381269</v>
          </cell>
          <cell r="D253">
            <v>0.2247518281280807</v>
          </cell>
          <cell r="E253">
            <v>0.71509769060792161</v>
          </cell>
          <cell r="F253">
            <v>0.51836930387385016</v>
          </cell>
          <cell r="G253">
            <v>0.69040605146396494</v>
          </cell>
          <cell r="H253">
            <v>0.45124919890836557</v>
          </cell>
          <cell r="I253">
            <v>0.56649507365197804</v>
          </cell>
          <cell r="J253">
            <v>0.43326408355041957</v>
          </cell>
          <cell r="K253">
            <v>0.30906944207222176</v>
          </cell>
          <cell r="L253">
            <v>0.27328924113509911</v>
          </cell>
          <cell r="M253">
            <v>0.27863602959974565</v>
          </cell>
        </row>
        <row r="254">
          <cell r="A254" t="str">
            <v>Sales - Value</v>
          </cell>
          <cell r="B254">
            <v>430.11</v>
          </cell>
          <cell r="C254">
            <v>1433.866</v>
          </cell>
          <cell r="D254">
            <v>3199.3249999999998</v>
          </cell>
          <cell r="E254">
            <v>5990.3069999999998</v>
          </cell>
          <cell r="F254">
            <v>12800.067999999999</v>
          </cell>
          <cell r="G254">
            <v>22766.581640303019</v>
          </cell>
          <cell r="H254">
            <v>36669.767098692682</v>
          </cell>
          <cell r="I254">
            <v>55897.155411943255</v>
          </cell>
          <cell r="J254">
            <v>81430.213182973108</v>
          </cell>
          <cell r="K254">
            <v>114895.39115327669</v>
          </cell>
          <cell r="L254">
            <v>152711.4842384338</v>
          </cell>
          <cell r="M254">
            <v>193302.93893368481</v>
          </cell>
        </row>
        <row r="255">
          <cell r="A255" t="str">
            <v>Growth rate</v>
          </cell>
          <cell r="C255">
            <v>2.3337192811141336</v>
          </cell>
          <cell r="D255">
            <v>1.2312580115575651</v>
          </cell>
          <cell r="E255">
            <v>0.87236588967985429</v>
          </cell>
          <cell r="F255">
            <v>1.1367966616736003</v>
          </cell>
          <cell r="G255">
            <v>0.77862974167817067</v>
          </cell>
          <cell r="H255">
            <v>0.61068392603030297</v>
          </cell>
          <cell r="I255">
            <v>0.52433898097858522</v>
          </cell>
          <cell r="J255">
            <v>0.45678635313120663</v>
          </cell>
          <cell r="K255">
            <v>0.41096758392499311</v>
          </cell>
          <cell r="L255">
            <v>0.32913498710064348</v>
          </cell>
          <cell r="M255">
            <v>0.26580486004493387</v>
          </cell>
        </row>
        <row r="256">
          <cell r="A256" t="str">
            <v>Total sales  of value and Lifestyle retailing</v>
          </cell>
          <cell r="B256">
            <v>1944.7170000000001</v>
          </cell>
          <cell r="C256">
            <v>3173.4870000000001</v>
          </cell>
          <cell r="D256">
            <v>5329.9290000000001</v>
          </cell>
          <cell r="E256">
            <v>9644.5010000000002</v>
          </cell>
          <cell r="F256">
            <v>18348.484</v>
          </cell>
          <cell r="G256">
            <v>32145.657622742503</v>
          </cell>
          <cell r="H256">
            <v>50281.143604708675</v>
          </cell>
          <cell r="I256">
            <v>77219.309654239594</v>
          </cell>
          <cell r="J256">
            <v>111990.49104237865</v>
          </cell>
          <cell r="K256">
            <v>154900.91704026077</v>
          </cell>
          <cell r="L256">
            <v>203650.08993628231</v>
          </cell>
          <cell r="M256">
            <v>258434.87547652883</v>
          </cell>
        </row>
        <row r="257">
          <cell r="A257" t="str">
            <v>Growth rate</v>
          </cell>
          <cell r="C257">
            <v>0.63185028978509461</v>
          </cell>
          <cell r="D257">
            <v>0.6795181451822554</v>
          </cell>
          <cell r="E257">
            <v>0.80949896330701598</v>
          </cell>
          <cell r="F257">
            <v>0.90248142438888235</v>
          </cell>
          <cell r="G257">
            <v>0.7519516938152766</v>
          </cell>
          <cell r="H257">
            <v>0.56416596589194135</v>
          </cell>
          <cell r="I257">
            <v>0.53575086241690495</v>
          </cell>
          <cell r="J257">
            <v>0.45029127486158504</v>
          </cell>
          <cell r="K257">
            <v>0.38316133448905276</v>
          </cell>
          <cell r="L257">
            <v>0.31471197090041114</v>
          </cell>
          <cell r="M257">
            <v>0.26901429583157799</v>
          </cell>
        </row>
        <row r="258">
          <cell r="G258">
            <v>32410.838622742504</v>
          </cell>
        </row>
        <row r="259">
          <cell r="A259" t="str">
            <v>Net Others less interdepartmental sales</v>
          </cell>
          <cell r="B259">
            <v>855.54899999999998</v>
          </cell>
          <cell r="C259">
            <v>1274.8500000000001</v>
          </cell>
          <cell r="D259">
            <v>1253.1990000000001</v>
          </cell>
          <cell r="E259">
            <v>883.39700000000005</v>
          </cell>
          <cell r="F259">
            <v>329.221</v>
          </cell>
          <cell r="G259">
            <v>265.18100000000004</v>
          </cell>
          <cell r="H259">
            <v>207.54500000000007</v>
          </cell>
          <cell r="I259">
            <v>155.6726000000001</v>
          </cell>
          <cell r="J259">
            <v>108.98744000000011</v>
          </cell>
          <cell r="K259">
            <v>66.970796000000121</v>
          </cell>
          <cell r="L259">
            <v>29.155816400000106</v>
          </cell>
          <cell r="M259">
            <v>-4.8776652399998852</v>
          </cell>
        </row>
        <row r="260">
          <cell r="A260" t="str">
            <v xml:space="preserve">Total sales </v>
          </cell>
          <cell r="B260">
            <v>2800.2660000000001</v>
          </cell>
          <cell r="C260">
            <v>4448.3370000000004</v>
          </cell>
          <cell r="D260">
            <v>6583.1280000000006</v>
          </cell>
          <cell r="E260">
            <v>10527.898000000001</v>
          </cell>
          <cell r="F260">
            <v>18677.705000000002</v>
          </cell>
          <cell r="G260">
            <v>32367.4</v>
          </cell>
          <cell r="H260">
            <v>50488.688604708674</v>
          </cell>
          <cell r="I260">
            <v>77374.9822542396</v>
          </cell>
          <cell r="J260">
            <v>112099.47848237865</v>
          </cell>
          <cell r="K260">
            <v>154967.88783626078</v>
          </cell>
          <cell r="L260">
            <v>203679.2457526823</v>
          </cell>
          <cell r="M260">
            <v>258429.99781128883</v>
          </cell>
        </row>
        <row r="261">
          <cell r="H261">
            <v>271</v>
          </cell>
          <cell r="I261">
            <v>392</v>
          </cell>
          <cell r="J261">
            <v>530</v>
          </cell>
        </row>
        <row r="263">
          <cell r="L263">
            <v>8772.3459221987614</v>
          </cell>
          <cell r="M263">
            <v>9576.9376185219353</v>
          </cell>
        </row>
        <row r="265">
          <cell r="D265">
            <v>0.92400000000000004</v>
          </cell>
          <cell r="E265">
            <v>1.96</v>
          </cell>
          <cell r="F265">
            <v>2.7679999999999998</v>
          </cell>
          <cell r="G265">
            <v>4.8600000000000003</v>
          </cell>
          <cell r="H265">
            <v>7.702232558139535</v>
          </cell>
          <cell r="I265">
            <v>11.049302325581396</v>
          </cell>
          <cell r="J265">
            <v>14.952558139534883</v>
          </cell>
          <cell r="K265">
            <v>18.946279069767442</v>
          </cell>
          <cell r="L265">
            <v>22.658604651162793</v>
          </cell>
          <cell r="M265">
            <v>26.34093023255814</v>
          </cell>
        </row>
        <row r="266">
          <cell r="B266">
            <v>37408</v>
          </cell>
          <cell r="C266">
            <v>37773</v>
          </cell>
          <cell r="D266">
            <v>38139</v>
          </cell>
          <cell r="E266" t="str">
            <v>F2005</v>
          </cell>
          <cell r="F266" t="str">
            <v>F2006</v>
          </cell>
          <cell r="G266" t="str">
            <v>F2007</v>
          </cell>
          <cell r="H266">
            <v>0.56961117749793178</v>
          </cell>
          <cell r="I266">
            <v>0.43049227561812642</v>
          </cell>
          <cell r="J266">
            <v>0.35179556880148</v>
          </cell>
          <cell r="K266">
            <v>0.26532093843617388</v>
          </cell>
          <cell r="L266">
            <v>0.19478895500408488</v>
          </cell>
          <cell r="M266">
            <v>0.16221168151825616</v>
          </cell>
        </row>
        <row r="267">
          <cell r="A267" t="str">
            <v>Average Total Sq ft (excluding Home and Fashion Station)</v>
          </cell>
          <cell r="B267" t="e">
            <v>#REF!</v>
          </cell>
          <cell r="C267">
            <v>0.52900000000000003</v>
          </cell>
          <cell r="D267">
            <v>0.78900000000000003</v>
          </cell>
          <cell r="E267">
            <v>1.4419999999999999</v>
          </cell>
          <cell r="F267">
            <v>2.3639999999999999</v>
          </cell>
          <cell r="G267">
            <v>3.8140000000000001</v>
          </cell>
          <cell r="H267">
            <v>6.501116279069767</v>
          </cell>
          <cell r="I267">
            <v>9.651767441860466</v>
          </cell>
          <cell r="J267">
            <v>13.359730232558139</v>
          </cell>
          <cell r="K267">
            <v>17.39557860465116</v>
          </cell>
          <cell r="L267">
            <v>21.325665860465115</v>
          </cell>
          <cell r="M267">
            <v>25.101475041860468</v>
          </cell>
        </row>
        <row r="268">
          <cell r="A268" t="str">
            <v>Total sales per sq ft (on average sq ft)</v>
          </cell>
          <cell r="B268" t="e">
            <v>#REF!</v>
          </cell>
          <cell r="C268">
            <v>8408.9546313799619</v>
          </cell>
          <cell r="D268">
            <v>8343.6349809885942</v>
          </cell>
          <cell r="E268">
            <v>7300.9001386962564</v>
          </cell>
          <cell r="F268">
            <v>7900.8904399323192</v>
          </cell>
          <cell r="G268">
            <v>8486.4708966963826</v>
          </cell>
          <cell r="H268">
            <v>7766.1568317515175</v>
          </cell>
          <cell r="I268">
            <v>8016.6645871157525</v>
          </cell>
          <cell r="J268">
            <v>8390.8489566045446</v>
          </cell>
          <cell r="K268">
            <v>8908.4641194301003</v>
          </cell>
          <cell r="L268">
            <v>9550.8973593305673</v>
          </cell>
          <cell r="M268">
            <v>10295.410822683452</v>
          </cell>
        </row>
        <row r="269">
          <cell r="A269" t="str">
            <v>Year end sq ft (mn) (excluding Home and Fashion Station)</v>
          </cell>
          <cell r="B269">
            <v>0</v>
          </cell>
          <cell r="C269">
            <v>0.52900000000000003</v>
          </cell>
          <cell r="D269">
            <v>0.92400000000000004</v>
          </cell>
          <cell r="E269">
            <v>1.96</v>
          </cell>
          <cell r="F269">
            <v>2.7679999999999998</v>
          </cell>
          <cell r="G269">
            <v>5.0599999999999996</v>
          </cell>
          <cell r="H269">
            <v>7.9422325581395343</v>
          </cell>
          <cell r="I269">
            <v>11.361302325581397</v>
          </cell>
          <cell r="J269">
            <v>15.358158139534883</v>
          </cell>
          <cell r="K269">
            <v>19.43299906976744</v>
          </cell>
          <cell r="L269">
            <v>23.218332651162793</v>
          </cell>
          <cell r="M269">
            <v>26.984617432558139</v>
          </cell>
          <cell r="N269">
            <v>0.27712890160737325</v>
          </cell>
        </row>
        <row r="270">
          <cell r="F270">
            <v>2.75</v>
          </cell>
          <cell r="G270">
            <v>2.2919999999999998</v>
          </cell>
          <cell r="H270">
            <v>2.8822325581395347</v>
          </cell>
          <cell r="I270">
            <v>3.4190697674418624</v>
          </cell>
          <cell r="J270">
            <v>3.996855813953486</v>
          </cell>
          <cell r="K270">
            <v>4.0748409302325577</v>
          </cell>
          <cell r="L270">
            <v>3.7853335813953528</v>
          </cell>
          <cell r="M270">
            <v>3.7662847813953455</v>
          </cell>
          <cell r="N270">
            <v>41.132692609826627</v>
          </cell>
        </row>
        <row r="271">
          <cell r="A271" t="str">
            <v>Workings for Area and number of malls</v>
          </cell>
          <cell r="B271" t="e">
            <v>#REF!</v>
          </cell>
          <cell r="F271">
            <v>4.7080000000000002</v>
          </cell>
          <cell r="G271">
            <v>7</v>
          </cell>
          <cell r="H271">
            <v>0.56961117749793178</v>
          </cell>
          <cell r="I271">
            <v>0.43049227561812642</v>
          </cell>
          <cell r="J271">
            <v>0.35179556880148</v>
          </cell>
          <cell r="K271">
            <v>0.26532093843617388</v>
          </cell>
          <cell r="L271">
            <v>0.19478895500408488</v>
          </cell>
          <cell r="M271">
            <v>0.16221168151825616</v>
          </cell>
        </row>
        <row r="272">
          <cell r="A272" t="str">
            <v>Lifestyle</v>
          </cell>
          <cell r="B272" t="str">
            <v>F2002</v>
          </cell>
          <cell r="C272" t="str">
            <v>F2003</v>
          </cell>
          <cell r="D272" t="str">
            <v>F2004</v>
          </cell>
          <cell r="E272" t="str">
            <v>F2005</v>
          </cell>
          <cell r="F272" t="str">
            <v>F2006</v>
          </cell>
          <cell r="G272" t="str">
            <v>F2007</v>
          </cell>
          <cell r="H272" t="str">
            <v>F2008</v>
          </cell>
          <cell r="I272" t="str">
            <v>F2009e</v>
          </cell>
          <cell r="J272" t="str">
            <v>F2010e</v>
          </cell>
          <cell r="K272" t="str">
            <v>F2011e</v>
          </cell>
          <cell r="L272" t="str">
            <v>F2012e</v>
          </cell>
          <cell r="M272" t="str">
            <v>F2013e</v>
          </cell>
        </row>
        <row r="273">
          <cell r="A273" t="str">
            <v>Sq Feet - Total Lifestyle (Average)</v>
          </cell>
          <cell r="B273" t="e">
            <v>#REF!</v>
          </cell>
          <cell r="C273">
            <v>231000</v>
          </cell>
          <cell r="D273">
            <v>379750</v>
          </cell>
          <cell r="E273">
            <v>611750</v>
          </cell>
          <cell r="F273">
            <v>920000</v>
          </cell>
          <cell r="G273">
            <v>1218500</v>
          </cell>
          <cell r="H273">
            <v>2013500</v>
          </cell>
          <cell r="I273">
            <v>3101000</v>
          </cell>
          <cell r="J273">
            <v>4273800</v>
          </cell>
          <cell r="K273">
            <v>5231160</v>
          </cell>
          <cell r="L273">
            <v>6173224</v>
          </cell>
          <cell r="M273">
            <v>7336707.5999999996</v>
          </cell>
        </row>
        <row r="274">
          <cell r="A274" t="str">
            <v>Addition Sq ft</v>
          </cell>
          <cell r="C274" t="e">
            <v>#REF!</v>
          </cell>
          <cell r="D274">
            <v>148750</v>
          </cell>
          <cell r="E274">
            <v>232000</v>
          </cell>
          <cell r="F274">
            <v>308250</v>
          </cell>
          <cell r="G274">
            <v>298500</v>
          </cell>
          <cell r="H274">
            <v>795000</v>
          </cell>
          <cell r="I274">
            <v>1087500</v>
          </cell>
          <cell r="J274">
            <v>1172800</v>
          </cell>
          <cell r="K274">
            <v>957360</v>
          </cell>
          <cell r="L274">
            <v>942064</v>
          </cell>
          <cell r="M274">
            <v>1163483.5999999996</v>
          </cell>
        </row>
        <row r="275">
          <cell r="A275" t="str">
            <v>Growth rate</v>
          </cell>
          <cell r="C275" t="e">
            <v>#REF!</v>
          </cell>
          <cell r="D275">
            <v>0.64393939393939403</v>
          </cell>
          <cell r="E275">
            <v>0.61092824226464781</v>
          </cell>
          <cell r="F275">
            <v>0.5038823048630976</v>
          </cell>
          <cell r="G275">
            <v>0.32445652173913042</v>
          </cell>
          <cell r="H275">
            <v>0.65244152646696763</v>
          </cell>
          <cell r="I275">
            <v>0.54010429600198662</v>
          </cell>
          <cell r="J275">
            <v>0.37820058045791671</v>
          </cell>
          <cell r="K275">
            <v>0.22400673873367971</v>
          </cell>
          <cell r="L275">
            <v>0.18008701702872787</v>
          </cell>
          <cell r="M275">
            <v>0.18847260361846585</v>
          </cell>
        </row>
        <row r="277">
          <cell r="A277" t="str">
            <v>Number of Outlets of Pantaloons</v>
          </cell>
          <cell r="C277">
            <v>9</v>
          </cell>
          <cell r="D277">
            <v>12</v>
          </cell>
          <cell r="E277">
            <v>12</v>
          </cell>
          <cell r="F277">
            <v>21</v>
          </cell>
          <cell r="G277">
            <v>31</v>
          </cell>
          <cell r="H277">
            <v>40</v>
          </cell>
          <cell r="I277">
            <v>60</v>
          </cell>
          <cell r="J277">
            <v>75</v>
          </cell>
          <cell r="K277">
            <v>90</v>
          </cell>
          <cell r="L277">
            <v>110</v>
          </cell>
          <cell r="M277">
            <v>130</v>
          </cell>
        </row>
        <row r="279">
          <cell r="A279" t="str">
            <v>Average size sq ft</v>
          </cell>
          <cell r="C279">
            <v>25666.666666666668</v>
          </cell>
          <cell r="D279">
            <v>23208.333333333332</v>
          </cell>
          <cell r="E279">
            <v>27500</v>
          </cell>
          <cell r="F279">
            <v>25238.095238095237</v>
          </cell>
          <cell r="G279">
            <v>26774.193548387098</v>
          </cell>
          <cell r="H279">
            <v>28000</v>
          </cell>
          <cell r="I279">
            <v>28000</v>
          </cell>
          <cell r="J279">
            <v>28000</v>
          </cell>
          <cell r="K279">
            <v>28000</v>
          </cell>
          <cell r="L279">
            <v>28000</v>
          </cell>
          <cell r="M279">
            <v>28000</v>
          </cell>
        </row>
        <row r="280">
          <cell r="A280" t="str">
            <v>Lifestyle Pantaloon Sq ft  (Year End)</v>
          </cell>
          <cell r="C280">
            <v>231000</v>
          </cell>
          <cell r="D280">
            <v>278500</v>
          </cell>
          <cell r="E280">
            <v>330000</v>
          </cell>
          <cell r="F280">
            <v>530000</v>
          </cell>
          <cell r="G280">
            <v>830000</v>
          </cell>
          <cell r="H280">
            <v>1120000</v>
          </cell>
          <cell r="I280">
            <v>1680000</v>
          </cell>
          <cell r="J280">
            <v>2100000</v>
          </cell>
          <cell r="K280">
            <v>2520000</v>
          </cell>
          <cell r="L280">
            <v>3080000</v>
          </cell>
          <cell r="M280">
            <v>3640000</v>
          </cell>
        </row>
        <row r="281">
          <cell r="A281" t="str">
            <v>Additions sq ft</v>
          </cell>
          <cell r="D281">
            <v>47500</v>
          </cell>
          <cell r="E281">
            <v>51500</v>
          </cell>
          <cell r="F281">
            <v>200000</v>
          </cell>
          <cell r="G281">
            <v>300000</v>
          </cell>
          <cell r="H281">
            <v>290000</v>
          </cell>
          <cell r="I281">
            <v>560000</v>
          </cell>
          <cell r="J281">
            <v>420000</v>
          </cell>
          <cell r="K281">
            <v>420000</v>
          </cell>
          <cell r="L281">
            <v>560000</v>
          </cell>
          <cell r="M281">
            <v>560000</v>
          </cell>
        </row>
        <row r="282">
          <cell r="A282" t="str">
            <v>Growth rate</v>
          </cell>
          <cell r="E282">
            <v>0.19430814524043183</v>
          </cell>
          <cell r="F282">
            <v>0.41331142152834843</v>
          </cell>
          <cell r="G282">
            <v>0.58139534883720922</v>
          </cell>
          <cell r="H282">
            <v>0.43382352941176472</v>
          </cell>
          <cell r="I282">
            <v>0.4358974358974359</v>
          </cell>
          <cell r="J282">
            <v>0.35000000000000009</v>
          </cell>
          <cell r="K282">
            <v>0.22222222222222232</v>
          </cell>
          <cell r="L282">
            <v>0.21212121212121215</v>
          </cell>
          <cell r="M282">
            <v>0.19999999999999996</v>
          </cell>
        </row>
        <row r="283">
          <cell r="A283" t="str">
            <v>Average Sq Ft</v>
          </cell>
          <cell r="C283">
            <v>231000</v>
          </cell>
          <cell r="D283">
            <v>254750</v>
          </cell>
          <cell r="E283">
            <v>304250</v>
          </cell>
          <cell r="F283">
            <v>430000</v>
          </cell>
          <cell r="G283">
            <v>680000</v>
          </cell>
          <cell r="H283">
            <v>975000</v>
          </cell>
          <cell r="I283">
            <v>1400000</v>
          </cell>
          <cell r="J283">
            <v>1890000</v>
          </cell>
          <cell r="K283">
            <v>2310000</v>
          </cell>
          <cell r="L283">
            <v>2800000</v>
          </cell>
          <cell r="M283">
            <v>3360000</v>
          </cell>
        </row>
        <row r="284">
          <cell r="A284" t="str">
            <v>Sales per Average Sq Ft for Pantaloon</v>
          </cell>
          <cell r="D284">
            <v>7741.2118940137398</v>
          </cell>
          <cell r="E284">
            <v>7607.8233032046019</v>
          </cell>
          <cell r="F284">
            <v>6809.302325581396</v>
          </cell>
          <cell r="G284">
            <v>7204.8426812585503</v>
          </cell>
          <cell r="H284">
            <v>6994.6090666105438</v>
          </cell>
          <cell r="I284">
            <v>7154.485845275929</v>
          </cell>
          <cell r="J284">
            <v>7419.4668025083711</v>
          </cell>
          <cell r="K284">
            <v>7878.1247502997985</v>
          </cell>
          <cell r="L284">
            <v>8382.3247343189851</v>
          </cell>
          <cell r="M284">
            <v>8941.1463832735844</v>
          </cell>
        </row>
        <row r="285">
          <cell r="A285" t="str">
            <v>Growth rate</v>
          </cell>
          <cell r="E285">
            <v>-1.7230970116227762E-2</v>
          </cell>
          <cell r="F285">
            <v>-0.10496050523240319</v>
          </cell>
          <cell r="G285">
            <v>5.8088235294117663E-2</v>
          </cell>
          <cell r="H285">
            <v>-2.9179487179487262E-2</v>
          </cell>
          <cell r="I285">
            <v>2.2857142857143131E-2</v>
          </cell>
          <cell r="J285">
            <v>3.7037037037036979E-2</v>
          </cell>
          <cell r="K285">
            <v>6.1818181818181994E-2</v>
          </cell>
          <cell r="L285">
            <v>6.3999999999999835E-2</v>
          </cell>
          <cell r="M285">
            <v>6.6666666666666652E-2</v>
          </cell>
        </row>
        <row r="286">
          <cell r="A286" t="str">
            <v>New store productivity</v>
          </cell>
          <cell r="E286">
            <v>-7.4645668084460451E-2</v>
          </cell>
          <cell r="F286">
            <v>0.13197865384350455</v>
          </cell>
          <cell r="G286">
            <v>0.9</v>
          </cell>
          <cell r="H286">
            <v>0.65</v>
          </cell>
          <cell r="I286">
            <v>0.8</v>
          </cell>
          <cell r="J286">
            <v>0.8</v>
          </cell>
          <cell r="K286">
            <v>0.8</v>
          </cell>
          <cell r="L286">
            <v>0.8</v>
          </cell>
          <cell r="M286">
            <v>0.8</v>
          </cell>
        </row>
        <row r="287">
          <cell r="A287" t="str">
            <v>Same Store growth rate</v>
          </cell>
          <cell r="D287">
            <v>0.15</v>
          </cell>
          <cell r="E287">
            <v>0.19</v>
          </cell>
          <cell r="F287">
            <v>0.19</v>
          </cell>
          <cell r="G287">
            <v>0.15</v>
          </cell>
          <cell r="H287">
            <v>0.11</v>
          </cell>
          <cell r="I287">
            <v>0.12</v>
          </cell>
          <cell r="J287">
            <v>0.12</v>
          </cell>
          <cell r="K287">
            <v>0.12</v>
          </cell>
          <cell r="L287">
            <v>0.12</v>
          </cell>
          <cell r="M287">
            <v>0.12</v>
          </cell>
        </row>
        <row r="288">
          <cell r="A288" t="str">
            <v>Total sales of Pantaloon</v>
          </cell>
          <cell r="C288">
            <v>1555.00863</v>
          </cell>
          <cell r="D288">
            <v>1972.0737300000001</v>
          </cell>
          <cell r="E288">
            <v>2314.6802400000001</v>
          </cell>
          <cell r="F288">
            <v>2928</v>
          </cell>
          <cell r="G288">
            <v>4899.2930232558138</v>
          </cell>
          <cell r="H288">
            <v>6819.7438399452803</v>
          </cell>
          <cell r="I288">
            <v>10016.2801833863</v>
          </cell>
          <cell r="J288">
            <v>14022.79225674082</v>
          </cell>
          <cell r="K288">
            <v>18198.468173192534</v>
          </cell>
          <cell r="L288">
            <v>23470.509256093159</v>
          </cell>
          <cell r="M288">
            <v>30042.251847799245</v>
          </cell>
        </row>
        <row r="289">
          <cell r="A289" t="str">
            <v>% of total sales</v>
          </cell>
          <cell r="C289">
            <v>0.34957077892255023</v>
          </cell>
          <cell r="D289">
            <v>0.29956530173088197</v>
          </cell>
          <cell r="E289">
            <v>0.21986011355657617</v>
          </cell>
          <cell r="F289">
            <v>0.15676444188405375</v>
          </cell>
          <cell r="G289">
            <v>0.15136504703052495</v>
          </cell>
          <cell r="H289">
            <v>0.13507468758674113</v>
          </cell>
          <cell r="I289">
            <v>0.12945114676052127</v>
          </cell>
          <cell r="J289">
            <v>0.12509239513496148</v>
          </cell>
          <cell r="K289">
            <v>0.11743380146228136</v>
          </cell>
          <cell r="L289">
            <v>0.11523269918522894</v>
          </cell>
          <cell r="M289">
            <v>0.11624908912368891</v>
          </cell>
        </row>
        <row r="290">
          <cell r="A290" t="str">
            <v>Growth rate</v>
          </cell>
          <cell r="D290">
            <v>0.26820757901517234</v>
          </cell>
          <cell r="E290">
            <v>0.17372905728022658</v>
          </cell>
          <cell r="F290">
            <v>0.26496954067400691</v>
          </cell>
          <cell r="G290">
            <v>0.67325581395348832</v>
          </cell>
          <cell r="H290">
            <v>0.39198529411764715</v>
          </cell>
          <cell r="I290">
            <v>0.46871794871794892</v>
          </cell>
          <cell r="J290">
            <v>0.40000000000000013</v>
          </cell>
          <cell r="K290">
            <v>0.29777777777777792</v>
          </cell>
          <cell r="L290">
            <v>0.28969696969696979</v>
          </cell>
          <cell r="M290">
            <v>0.28000000000000003</v>
          </cell>
        </row>
        <row r="291">
          <cell r="G291">
            <v>9379.0759824394863</v>
          </cell>
        </row>
        <row r="292">
          <cell r="A292" t="str">
            <v>Number of Outlets of Central</v>
          </cell>
          <cell r="D292">
            <v>1</v>
          </cell>
          <cell r="E292">
            <v>3</v>
          </cell>
          <cell r="F292">
            <v>3</v>
          </cell>
          <cell r="G292">
            <v>4</v>
          </cell>
          <cell r="H292">
            <v>7</v>
          </cell>
          <cell r="I292">
            <v>12</v>
          </cell>
          <cell r="J292">
            <v>15</v>
          </cell>
          <cell r="K292">
            <v>18</v>
          </cell>
          <cell r="L292">
            <v>20</v>
          </cell>
          <cell r="M292">
            <v>25</v>
          </cell>
        </row>
        <row r="294">
          <cell r="A294" t="str">
            <v>Average size sq ft</v>
          </cell>
          <cell r="D294">
            <v>125000</v>
          </cell>
          <cell r="E294">
            <v>163333.33333333334</v>
          </cell>
          <cell r="F294">
            <v>163333.33333333334</v>
          </cell>
          <cell r="G294">
            <v>146750</v>
          </cell>
          <cell r="H294">
            <v>150000</v>
          </cell>
          <cell r="I294">
            <v>150000</v>
          </cell>
          <cell r="J294">
            <v>150000</v>
          </cell>
          <cell r="K294">
            <v>150000</v>
          </cell>
          <cell r="L294">
            <v>150000</v>
          </cell>
          <cell r="M294">
            <v>150000</v>
          </cell>
        </row>
        <row r="295">
          <cell r="A295" t="str">
            <v>Lifestyle Central Sq ft  (Year End)</v>
          </cell>
          <cell r="D295">
            <v>125000</v>
          </cell>
          <cell r="E295">
            <v>490000</v>
          </cell>
          <cell r="F295">
            <v>490000</v>
          </cell>
          <cell r="G295">
            <v>587000</v>
          </cell>
          <cell r="H295">
            <v>1050000</v>
          </cell>
          <cell r="I295">
            <v>1800000</v>
          </cell>
          <cell r="J295">
            <v>2250000</v>
          </cell>
          <cell r="K295">
            <v>2700000</v>
          </cell>
          <cell r="L295">
            <v>3000000</v>
          </cell>
          <cell r="M295">
            <v>3750000</v>
          </cell>
        </row>
        <row r="296">
          <cell r="A296" t="str">
            <v>Additions sq ft</v>
          </cell>
          <cell r="E296">
            <v>365000</v>
          </cell>
          <cell r="F296">
            <v>0</v>
          </cell>
          <cell r="G296">
            <v>97000</v>
          </cell>
          <cell r="H296">
            <v>463000</v>
          </cell>
          <cell r="I296">
            <v>750000</v>
          </cell>
          <cell r="J296">
            <v>450000</v>
          </cell>
          <cell r="K296">
            <v>450000</v>
          </cell>
          <cell r="L296">
            <v>300000</v>
          </cell>
          <cell r="M296">
            <v>750000</v>
          </cell>
        </row>
        <row r="297">
          <cell r="A297" t="str">
            <v>Growth rate</v>
          </cell>
          <cell r="E297">
            <v>1.46</v>
          </cell>
          <cell r="F297">
            <v>0.5934959349593496</v>
          </cell>
          <cell r="G297">
            <v>9.8979591836734659E-2</v>
          </cell>
          <cell r="H297">
            <v>0.51996285979572887</v>
          </cell>
          <cell r="I297">
            <v>0.74098961514966399</v>
          </cell>
          <cell r="J297">
            <v>0.42105263157894735</v>
          </cell>
          <cell r="K297">
            <v>0.22222222222222232</v>
          </cell>
          <cell r="L297">
            <v>0.1515151515151516</v>
          </cell>
          <cell r="M297">
            <v>0.18421052631578938</v>
          </cell>
        </row>
        <row r="298">
          <cell r="A298" t="str">
            <v>Average Sq Ft</v>
          </cell>
          <cell r="D298">
            <v>125000</v>
          </cell>
          <cell r="E298">
            <v>307500</v>
          </cell>
          <cell r="F298">
            <v>490000</v>
          </cell>
          <cell r="G298">
            <v>538500</v>
          </cell>
          <cell r="H298">
            <v>818500</v>
          </cell>
          <cell r="I298">
            <v>1425000</v>
          </cell>
          <cell r="J298">
            <v>2025000</v>
          </cell>
          <cell r="K298">
            <v>2475000</v>
          </cell>
          <cell r="L298">
            <v>2850000</v>
          </cell>
          <cell r="M298">
            <v>3375000</v>
          </cell>
        </row>
        <row r="299">
          <cell r="A299" t="str">
            <v>Sales per Average Sq for Central</v>
          </cell>
          <cell r="E299">
            <v>4704.6346341463413</v>
          </cell>
          <cell r="F299">
            <v>6348.9795918367345</v>
          </cell>
          <cell r="G299">
            <v>7158.3713262463752</v>
          </cell>
          <cell r="H299">
            <v>6819.3435138310533</v>
          </cell>
          <cell r="I299">
            <v>6708.8940764280924</v>
          </cell>
          <cell r="J299">
            <v>6877.8588161307271</v>
          </cell>
          <cell r="K299">
            <v>7303.0355429460806</v>
          </cell>
          <cell r="L299">
            <v>7871.903574712409</v>
          </cell>
          <cell r="M299">
            <v>8424.6861368477694</v>
          </cell>
        </row>
        <row r="300">
          <cell r="A300" t="str">
            <v>Growth rate</v>
          </cell>
          <cell r="E300" t="e">
            <v>#DIV/0!</v>
          </cell>
          <cell r="F300">
            <v>0.34951597425987169</v>
          </cell>
          <cell r="G300">
            <v>0.12748375116063126</v>
          </cell>
          <cell r="H300">
            <v>-4.7361026267562667E-2</v>
          </cell>
          <cell r="I300">
            <v>-1.6196491228069987E-2</v>
          </cell>
          <cell r="J300">
            <v>2.5185185185185421E-2</v>
          </cell>
          <cell r="K300">
            <v>6.1818181818181772E-2</v>
          </cell>
          <cell r="L300">
            <v>7.7894736842105461E-2</v>
          </cell>
          <cell r="M300">
            <v>7.0222222222222186E-2</v>
          </cell>
        </row>
        <row r="301">
          <cell r="A301" t="str">
            <v>New store productivity</v>
          </cell>
          <cell r="C301">
            <v>1.0292025944201606</v>
          </cell>
          <cell r="E301">
            <v>1.0292025944201606</v>
          </cell>
          <cell r="F301" t="e">
            <v>#DIV/0!</v>
          </cell>
          <cell r="G301">
            <v>0.9</v>
          </cell>
          <cell r="H301">
            <v>0.65</v>
          </cell>
          <cell r="I301">
            <v>0.8</v>
          </cell>
          <cell r="J301">
            <v>0.8</v>
          </cell>
          <cell r="K301">
            <v>0.8</v>
          </cell>
          <cell r="L301">
            <v>0.8</v>
          </cell>
          <cell r="M301">
            <v>0.8</v>
          </cell>
        </row>
        <row r="302">
          <cell r="A302" t="str">
            <v>Same Store growth rate</v>
          </cell>
          <cell r="D302">
            <v>0.15</v>
          </cell>
          <cell r="E302">
            <v>0.19</v>
          </cell>
          <cell r="F302">
            <v>0.19</v>
          </cell>
          <cell r="G302">
            <v>0.15</v>
          </cell>
          <cell r="H302">
            <v>0.11</v>
          </cell>
          <cell r="I302">
            <v>0.12</v>
          </cell>
          <cell r="J302">
            <v>0.12</v>
          </cell>
          <cell r="K302">
            <v>0.12</v>
          </cell>
          <cell r="L302">
            <v>0.12</v>
          </cell>
          <cell r="M302">
            <v>0.12</v>
          </cell>
        </row>
        <row r="303">
          <cell r="A303" t="str">
            <v>Total sales of Central</v>
          </cell>
          <cell r="C303">
            <v>0</v>
          </cell>
          <cell r="D303">
            <v>106.59858</v>
          </cell>
          <cell r="E303">
            <v>1446.67515</v>
          </cell>
          <cell r="F303">
            <v>3111</v>
          </cell>
          <cell r="G303">
            <v>3854.782959183673</v>
          </cell>
          <cell r="H303">
            <v>5581.6326660707173</v>
          </cell>
          <cell r="I303">
            <v>9560.1740589100318</v>
          </cell>
          <cell r="J303">
            <v>13927.664102664721</v>
          </cell>
          <cell r="K303">
            <v>18075.012968791551</v>
          </cell>
          <cell r="L303">
            <v>22434.925187930367</v>
          </cell>
          <cell r="M303">
            <v>28433.315711861225</v>
          </cell>
        </row>
        <row r="304">
          <cell r="A304" t="str">
            <v>% of total sales</v>
          </cell>
          <cell r="C304">
            <v>0</v>
          </cell>
          <cell r="D304">
            <v>1.6192719012480105E-2</v>
          </cell>
          <cell r="E304">
            <v>0.13741257097286008</v>
          </cell>
          <cell r="F304">
            <v>0.16656221950180711</v>
          </cell>
          <cell r="G304">
            <v>0.11909461245523807</v>
          </cell>
          <cell r="H304">
            <v>0.11055214188213562</v>
          </cell>
          <cell r="I304">
            <v>0.12355639743473029</v>
          </cell>
          <cell r="J304">
            <v>0.12424379034782097</v>
          </cell>
          <cell r="K304">
            <v>0.11663715122638586</v>
          </cell>
          <cell r="L304">
            <v>0.11014831238707548</v>
          </cell>
          <cell r="M304">
            <v>0.11002327884792944</v>
          </cell>
        </row>
        <row r="305">
          <cell r="A305" t="str">
            <v>Growth rate</v>
          </cell>
          <cell r="D305" t="e">
            <v>#DIV/0!</v>
          </cell>
          <cell r="E305">
            <v>12.571242224802619</v>
          </cell>
          <cell r="F305">
            <v>1.1504482191458116</v>
          </cell>
          <cell r="G305">
            <v>0.23908163265306115</v>
          </cell>
          <cell r="H305">
            <v>0.4479758588672238</v>
          </cell>
          <cell r="I305">
            <v>0.71279169211973148</v>
          </cell>
          <cell r="J305">
            <v>0.45684210526315794</v>
          </cell>
          <cell r="K305">
            <v>0.29777777777777792</v>
          </cell>
          <cell r="L305">
            <v>0.24121212121212143</v>
          </cell>
          <cell r="M305">
            <v>0.2673684210526317</v>
          </cell>
        </row>
        <row r="308">
          <cell r="A308" t="str">
            <v>Other lifestyle formats ( Brand Factory, Fashion Station, BHW, Books and Music, Communications, others)</v>
          </cell>
        </row>
        <row r="310">
          <cell r="A310" t="str">
            <v>Average size sq ft</v>
          </cell>
        </row>
        <row r="311">
          <cell r="A311" t="str">
            <v>Lifestyle  Sq ft  (Year End)</v>
          </cell>
          <cell r="F311">
            <v>50000</v>
          </cell>
          <cell r="G311">
            <v>200000</v>
          </cell>
          <cell r="H311">
            <v>240000</v>
          </cell>
          <cell r="I311">
            <v>312000</v>
          </cell>
          <cell r="J311">
            <v>405600</v>
          </cell>
          <cell r="K311">
            <v>486720</v>
          </cell>
          <cell r="L311">
            <v>559728</v>
          </cell>
          <cell r="M311">
            <v>643687.19999999995</v>
          </cell>
        </row>
        <row r="312">
          <cell r="A312" t="str">
            <v>Additions sq ft</v>
          </cell>
          <cell r="F312">
            <v>50000</v>
          </cell>
          <cell r="G312">
            <v>150000</v>
          </cell>
          <cell r="H312">
            <v>40000</v>
          </cell>
          <cell r="I312">
            <v>72000</v>
          </cell>
          <cell r="J312">
            <v>93600</v>
          </cell>
          <cell r="K312">
            <v>81120</v>
          </cell>
          <cell r="L312">
            <v>73008</v>
          </cell>
          <cell r="M312">
            <v>83959.199999999953</v>
          </cell>
        </row>
        <row r="313">
          <cell r="A313" t="str">
            <v>Growth rate</v>
          </cell>
          <cell r="F313" t="e">
            <v>#DIV/0!</v>
          </cell>
          <cell r="G313" t="e">
            <v>#DIV/0!</v>
          </cell>
          <cell r="H313">
            <v>0.76</v>
          </cell>
          <cell r="I313">
            <v>0.25454545454545463</v>
          </cell>
          <cell r="J313">
            <v>0.30000000000000004</v>
          </cell>
          <cell r="K313">
            <v>0.24347826086956514</v>
          </cell>
          <cell r="L313">
            <v>0.17272727272727262</v>
          </cell>
          <cell r="M313">
            <v>0.14999999999999991</v>
          </cell>
        </row>
        <row r="314">
          <cell r="A314" t="str">
            <v>Average Sq Ft</v>
          </cell>
          <cell r="G314">
            <v>125000</v>
          </cell>
          <cell r="H314">
            <v>220000</v>
          </cell>
          <cell r="I314">
            <v>276000</v>
          </cell>
          <cell r="J314">
            <v>358800</v>
          </cell>
          <cell r="K314">
            <v>446160</v>
          </cell>
          <cell r="L314">
            <v>523224</v>
          </cell>
          <cell r="M314">
            <v>601707.6</v>
          </cell>
        </row>
        <row r="315">
          <cell r="A315" t="str">
            <v xml:space="preserve">Sales per Average Sq </v>
          </cell>
          <cell r="F315" t="e">
            <v>#DIV/0!</v>
          </cell>
          <cell r="G315">
            <v>5000</v>
          </cell>
          <cell r="H315">
            <v>5500</v>
          </cell>
          <cell r="I315">
            <v>6324.9999999999991</v>
          </cell>
          <cell r="J315">
            <v>7273.7499999999982</v>
          </cell>
          <cell r="K315">
            <v>8364.8124999999964</v>
          </cell>
          <cell r="L315">
            <v>9619.5343749999956</v>
          </cell>
          <cell r="M315">
            <v>11062.464531249994</v>
          </cell>
        </row>
        <row r="316">
          <cell r="A316" t="str">
            <v>Growth rate</v>
          </cell>
          <cell r="F316" t="e">
            <v>#DIV/0!</v>
          </cell>
          <cell r="G316" t="e">
            <v>#DIV/0!</v>
          </cell>
          <cell r="H316">
            <v>0.10000000000000009</v>
          </cell>
          <cell r="I316">
            <v>0.14999999999999991</v>
          </cell>
          <cell r="J316">
            <v>0.14999999999999991</v>
          </cell>
          <cell r="K316">
            <v>0.14999999999999969</v>
          </cell>
          <cell r="L316">
            <v>0.14999999999999991</v>
          </cell>
          <cell r="M316">
            <v>0.14999999999999991</v>
          </cell>
        </row>
        <row r="318">
          <cell r="A318" t="str">
            <v>Same Store growth rate</v>
          </cell>
          <cell r="F318">
            <v>0.19</v>
          </cell>
          <cell r="G318">
            <v>0.15</v>
          </cell>
          <cell r="H318">
            <v>0.1</v>
          </cell>
          <cell r="I318">
            <v>0.15</v>
          </cell>
          <cell r="J318">
            <v>0.15</v>
          </cell>
          <cell r="K318">
            <v>0.15</v>
          </cell>
          <cell r="L318">
            <v>0.15</v>
          </cell>
          <cell r="M318">
            <v>0.15</v>
          </cell>
        </row>
        <row r="319">
          <cell r="A319" t="str">
            <v>Total sales of others</v>
          </cell>
          <cell r="G319">
            <v>625</v>
          </cell>
          <cell r="H319">
            <v>1210</v>
          </cell>
          <cell r="I319">
            <v>1745.6999999999998</v>
          </cell>
          <cell r="J319">
            <v>2609.8214999999996</v>
          </cell>
          <cell r="K319">
            <v>3732.0447449999988</v>
          </cell>
          <cell r="L319">
            <v>5033.1712538249976</v>
          </cell>
          <cell r="M319">
            <v>6656.3689831835582</v>
          </cell>
        </row>
        <row r="320">
          <cell r="A320" t="str">
            <v>% of total sales</v>
          </cell>
          <cell r="F320">
            <v>0</v>
          </cell>
          <cell r="G320">
            <v>1.9309552203760572E-2</v>
          </cell>
          <cell r="H320">
            <v>2.3965764083782384E-2</v>
          </cell>
          <cell r="I320">
            <v>2.256155606296566E-2</v>
          </cell>
          <cell r="J320">
            <v>2.3281299211487836E-2</v>
          </cell>
          <cell r="K320">
            <v>2.4082697371104914E-2</v>
          </cell>
          <cell r="L320">
            <v>2.4711262235998902E-2</v>
          </cell>
          <cell r="M320">
            <v>2.575695174537819E-2</v>
          </cell>
        </row>
        <row r="321">
          <cell r="A321" t="str">
            <v>Growth rate</v>
          </cell>
          <cell r="F321" t="e">
            <v>#DIV/0!</v>
          </cell>
          <cell r="G321" t="e">
            <v>#DIV/0!</v>
          </cell>
          <cell r="H321">
            <v>0.93599999999999994</v>
          </cell>
          <cell r="I321">
            <v>0.44272727272727264</v>
          </cell>
          <cell r="J321">
            <v>0.49499999999999988</v>
          </cell>
          <cell r="K321">
            <v>0.42999999999999972</v>
          </cell>
          <cell r="L321">
            <v>0.34863636363636341</v>
          </cell>
          <cell r="M321">
            <v>0.32249999999999979</v>
          </cell>
        </row>
        <row r="324">
          <cell r="A324" t="str">
            <v>Lifestyle - sales per sq ft</v>
          </cell>
          <cell r="B324" t="e">
            <v>#REF!</v>
          </cell>
          <cell r="C324">
            <v>7530.8268398268401</v>
          </cell>
          <cell r="D324">
            <v>5610.5437788018426</v>
          </cell>
          <cell r="E324">
            <v>5973.3453208009805</v>
          </cell>
          <cell r="F324">
            <v>6030.8869565217392</v>
          </cell>
          <cell r="G324">
            <v>7697.2310073364679</v>
          </cell>
          <cell r="H324">
            <v>6760.0578624365517</v>
          </cell>
          <cell r="I324">
            <v>6875.896240663119</v>
          </cell>
          <cell r="J324">
            <v>7150.6101968752728</v>
          </cell>
          <cell r="K324">
            <v>7647.54392658303</v>
          </cell>
          <cell r="L324">
            <v>8251.5401511185282</v>
          </cell>
          <cell r="M324">
            <v>8877.5429107797663</v>
          </cell>
        </row>
        <row r="325">
          <cell r="A325" t="str">
            <v>Growth rate</v>
          </cell>
          <cell r="C325" t="e">
            <v>#REF!</v>
          </cell>
          <cell r="D325">
            <v>-0.2549896713690939</v>
          </cell>
          <cell r="E325">
            <v>6.4664238673246111E-2</v>
          </cell>
          <cell r="F325">
            <v>9.6330670052477974E-3</v>
          </cell>
          <cell r="G325">
            <v>0.27630165559856179</v>
          </cell>
          <cell r="H325">
            <v>-0.12175458213566248</v>
          </cell>
          <cell r="I325">
            <v>1.7135708093601432E-2</v>
          </cell>
          <cell r="J325">
            <v>3.9953185242606271E-2</v>
          </cell>
          <cell r="K325">
            <v>6.9495290055792802E-2</v>
          </cell>
          <cell r="L325">
            <v>7.8979111507420541E-2</v>
          </cell>
          <cell r="M325">
            <v>7.5864959534418741E-2</v>
          </cell>
        </row>
        <row r="328">
          <cell r="A328" t="str">
            <v>Value</v>
          </cell>
          <cell r="B328" t="str">
            <v>F2002</v>
          </cell>
          <cell r="C328" t="str">
            <v>F2003</v>
          </cell>
          <cell r="D328" t="str">
            <v>F2004</v>
          </cell>
          <cell r="E328" t="str">
            <v>F2005</v>
          </cell>
          <cell r="F328" t="str">
            <v>F2006</v>
          </cell>
          <cell r="G328" t="str">
            <v>F2007</v>
          </cell>
          <cell r="H328" t="str">
            <v>F2008</v>
          </cell>
          <cell r="I328" t="str">
            <v>F2009e</v>
          </cell>
          <cell r="J328" t="str">
            <v>F2010e</v>
          </cell>
          <cell r="K328" t="str">
            <v>F2011e</v>
          </cell>
          <cell r="L328" t="str">
            <v>F2012e</v>
          </cell>
          <cell r="M328" t="str">
            <v>F2013e</v>
          </cell>
        </row>
        <row r="330">
          <cell r="A330" t="str">
            <v>Sq Feet - Value ( Average)</v>
          </cell>
          <cell r="B330" t="e">
            <v>#REF!</v>
          </cell>
          <cell r="C330">
            <v>298000</v>
          </cell>
          <cell r="D330">
            <v>409250</v>
          </cell>
          <cell r="E330">
            <v>830250</v>
          </cell>
          <cell r="F330">
            <v>1444000</v>
          </cell>
          <cell r="G330">
            <v>2595500</v>
          </cell>
          <cell r="H330">
            <v>4487616.2790697673</v>
          </cell>
          <cell r="I330">
            <v>6550767.4418604653</v>
          </cell>
          <cell r="J330">
            <v>9085930.2325581387</v>
          </cell>
          <cell r="K330">
            <v>12164418.604651162</v>
          </cell>
          <cell r="L330">
            <v>15152441.860465117</v>
          </cell>
          <cell r="M330">
            <v>17764767.441860467</v>
          </cell>
        </row>
        <row r="331">
          <cell r="A331" t="str">
            <v>Additions</v>
          </cell>
          <cell r="C331" t="e">
            <v>#REF!</v>
          </cell>
          <cell r="D331">
            <v>111250</v>
          </cell>
          <cell r="E331">
            <v>421000</v>
          </cell>
          <cell r="F331">
            <v>613750</v>
          </cell>
          <cell r="G331">
            <v>1151500</v>
          </cell>
          <cell r="H331">
            <v>1892116.2790697673</v>
          </cell>
          <cell r="I331">
            <v>2063151.162790698</v>
          </cell>
          <cell r="J331">
            <v>2535162.7906976733</v>
          </cell>
          <cell r="K331">
            <v>3078488.3720930237</v>
          </cell>
          <cell r="L331">
            <v>2988023.2558139544</v>
          </cell>
          <cell r="M331">
            <v>2612325.5813953504</v>
          </cell>
        </row>
        <row r="332">
          <cell r="A332" t="str">
            <v>Growth rate</v>
          </cell>
          <cell r="C332" t="e">
            <v>#REF!</v>
          </cell>
          <cell r="D332">
            <v>0.37332214765100669</v>
          </cell>
          <cell r="E332">
            <v>1.0287110568112401</v>
          </cell>
          <cell r="F332">
            <v>0.73923517012947904</v>
          </cell>
          <cell r="G332">
            <v>0.79743767313019398</v>
          </cell>
          <cell r="H332">
            <v>0.72899875903285194</v>
          </cell>
          <cell r="I332">
            <v>0.45974322100871912</v>
          </cell>
          <cell r="J332">
            <v>0.38700241051110629</v>
          </cell>
          <cell r="K332">
            <v>0.33881928358438174</v>
          </cell>
          <cell r="L332">
            <v>0.24563633930449091</v>
          </cell>
          <cell r="M332">
            <v>0.17240294372693032</v>
          </cell>
        </row>
        <row r="334">
          <cell r="A334" t="str">
            <v>Number of Outlets of Big Bazaar</v>
          </cell>
          <cell r="C334">
            <v>6</v>
          </cell>
          <cell r="D334">
            <v>10</v>
          </cell>
          <cell r="E334">
            <v>19</v>
          </cell>
          <cell r="F334">
            <v>30</v>
          </cell>
          <cell r="G334">
            <v>56</v>
          </cell>
          <cell r="H334">
            <v>90</v>
          </cell>
          <cell r="I334">
            <v>120</v>
          </cell>
          <cell r="J334">
            <v>170</v>
          </cell>
          <cell r="K334">
            <v>220</v>
          </cell>
          <cell r="L334">
            <v>270</v>
          </cell>
          <cell r="M334">
            <v>310</v>
          </cell>
        </row>
        <row r="336">
          <cell r="A336" t="str">
            <v>Average size sq ft</v>
          </cell>
          <cell r="C336">
            <v>40916.666666666664</v>
          </cell>
          <cell r="D336">
            <v>41600</v>
          </cell>
          <cell r="E336">
            <v>45789.473684210527</v>
          </cell>
          <cell r="F336">
            <v>44000</v>
          </cell>
          <cell r="G336">
            <v>47589.285714285717</v>
          </cell>
          <cell r="H336">
            <v>48000</v>
          </cell>
          <cell r="I336">
            <v>48000</v>
          </cell>
          <cell r="J336">
            <v>48000</v>
          </cell>
          <cell r="K336">
            <v>48000</v>
          </cell>
          <cell r="L336">
            <v>48000</v>
          </cell>
          <cell r="M336">
            <v>48000</v>
          </cell>
        </row>
        <row r="337">
          <cell r="A337" t="str">
            <v>Value Big Bazaar Sq ft  (Year end)</v>
          </cell>
          <cell r="C337">
            <v>245500</v>
          </cell>
          <cell r="D337">
            <v>416000</v>
          </cell>
          <cell r="E337">
            <v>870000</v>
          </cell>
          <cell r="F337">
            <v>1320000</v>
          </cell>
          <cell r="G337">
            <v>2665000</v>
          </cell>
          <cell r="H337">
            <v>4320000</v>
          </cell>
          <cell r="I337">
            <v>5760000</v>
          </cell>
          <cell r="J337">
            <v>8160000</v>
          </cell>
          <cell r="K337">
            <v>10560000</v>
          </cell>
          <cell r="L337">
            <v>12960000</v>
          </cell>
          <cell r="M337">
            <v>14880000</v>
          </cell>
        </row>
        <row r="338">
          <cell r="A338" t="str">
            <v>Additions sq ft</v>
          </cell>
          <cell r="C338">
            <v>245500</v>
          </cell>
          <cell r="D338">
            <v>170500</v>
          </cell>
          <cell r="E338">
            <v>454000</v>
          </cell>
          <cell r="F338">
            <v>450000</v>
          </cell>
          <cell r="G338">
            <v>1345000</v>
          </cell>
          <cell r="H338">
            <v>1655000</v>
          </cell>
          <cell r="I338">
            <v>1440000</v>
          </cell>
          <cell r="J338">
            <v>2400000</v>
          </cell>
          <cell r="K338">
            <v>2400000</v>
          </cell>
          <cell r="L338">
            <v>2400000</v>
          </cell>
          <cell r="M338">
            <v>1920000</v>
          </cell>
        </row>
        <row r="339">
          <cell r="A339" t="str">
            <v>Growth rate</v>
          </cell>
          <cell r="D339">
            <v>0.34725050916496936</v>
          </cell>
          <cell r="E339">
            <v>0.94406651549508691</v>
          </cell>
          <cell r="F339">
            <v>0.70295489891135299</v>
          </cell>
          <cell r="G339">
            <v>0.81963470319634713</v>
          </cell>
          <cell r="H339">
            <v>0.75282308657465502</v>
          </cell>
          <cell r="I339">
            <v>0.44309234073013593</v>
          </cell>
          <cell r="J339">
            <v>0.38095238095238093</v>
          </cell>
          <cell r="K339">
            <v>0.34482758620689657</v>
          </cell>
          <cell r="L339">
            <v>0.25641025641025639</v>
          </cell>
          <cell r="M339">
            <v>0.18367346938775508</v>
          </cell>
        </row>
        <row r="340">
          <cell r="A340" t="str">
            <v>Average Sq ft</v>
          </cell>
          <cell r="C340">
            <v>245500</v>
          </cell>
          <cell r="D340">
            <v>330750</v>
          </cell>
          <cell r="E340">
            <v>643000</v>
          </cell>
          <cell r="F340">
            <v>1095000</v>
          </cell>
          <cell r="G340">
            <v>1992500</v>
          </cell>
          <cell r="H340">
            <v>3492500</v>
          </cell>
          <cell r="I340">
            <v>5040000</v>
          </cell>
          <cell r="J340">
            <v>6960000</v>
          </cell>
          <cell r="K340">
            <v>9360000</v>
          </cell>
          <cell r="L340">
            <v>11760000</v>
          </cell>
          <cell r="M340">
            <v>13920000</v>
          </cell>
        </row>
        <row r="341">
          <cell r="A341" t="str">
            <v>Sales per Average Sq for Big Bazaar</v>
          </cell>
          <cell r="D341">
            <v>6607.017052154195</v>
          </cell>
          <cell r="E341">
            <v>5849.6973405909803</v>
          </cell>
          <cell r="F341">
            <v>7019.178082191781</v>
          </cell>
          <cell r="G341">
            <v>7281.6266478747357</v>
          </cell>
          <cell r="H341">
            <v>6798.7104195471638</v>
          </cell>
          <cell r="I341">
            <v>7155.3054789533744</v>
          </cell>
          <cell r="J341">
            <v>7579.6891142568165</v>
          </cell>
          <cell r="K341">
            <v>8061.679601522379</v>
          </cell>
          <cell r="L341">
            <v>8667.1281920040619</v>
          </cell>
          <cell r="M341">
            <v>9411.3057505588931</v>
          </cell>
        </row>
        <row r="342">
          <cell r="A342" t="str">
            <v>Growth rate</v>
          </cell>
          <cell r="E342">
            <v>-0.11462354426893651</v>
          </cell>
          <cell r="F342">
            <v>0.19992158115357306</v>
          </cell>
          <cell r="G342">
            <v>3.7390213299874464E-2</v>
          </cell>
          <cell r="H342">
            <v>-6.6319828203292852E-2</v>
          </cell>
          <cell r="I342">
            <v>5.2450396825397094E-2</v>
          </cell>
          <cell r="J342">
            <v>5.9310344827586237E-2</v>
          </cell>
          <cell r="K342">
            <v>6.3589743589743675E-2</v>
          </cell>
          <cell r="L342">
            <v>7.5102040816326765E-2</v>
          </cell>
          <cell r="M342">
            <v>8.586206896551718E-2</v>
          </cell>
        </row>
        <row r="343">
          <cell r="A343" t="str">
            <v>New store productivity</v>
          </cell>
          <cell r="E343">
            <v>0.31674327521469536</v>
          </cell>
          <cell r="F343">
            <v>0.94158615828311476</v>
          </cell>
          <cell r="G343">
            <v>0.9</v>
          </cell>
          <cell r="H343">
            <v>0.7</v>
          </cell>
          <cell r="I343">
            <v>0.9</v>
          </cell>
          <cell r="J343">
            <v>0.9</v>
          </cell>
          <cell r="K343">
            <v>0.9</v>
          </cell>
          <cell r="L343">
            <v>0.9</v>
          </cell>
          <cell r="M343">
            <v>0.9</v>
          </cell>
        </row>
        <row r="344">
          <cell r="A344" t="str">
            <v>Same Store growth rate</v>
          </cell>
          <cell r="D344">
            <v>0.24</v>
          </cell>
          <cell r="E344">
            <v>0.34</v>
          </cell>
          <cell r="F344">
            <v>0.23400000000000001</v>
          </cell>
          <cell r="G344">
            <v>0.15</v>
          </cell>
          <cell r="H344">
            <v>0.1096</v>
          </cell>
          <cell r="I344">
            <v>0.12</v>
          </cell>
          <cell r="J344">
            <v>0.12</v>
          </cell>
          <cell r="K344">
            <v>0.12</v>
          </cell>
          <cell r="L344">
            <v>0.12</v>
          </cell>
          <cell r="M344">
            <v>0.12</v>
          </cell>
        </row>
        <row r="345">
          <cell r="A345" t="str">
            <v>Total sales of Big Bazaar</v>
          </cell>
          <cell r="C345">
            <v>1332.86454</v>
          </cell>
          <cell r="D345">
            <v>2185.2708899999998</v>
          </cell>
          <cell r="E345">
            <v>3761.3553900000002</v>
          </cell>
          <cell r="F345">
            <v>7686</v>
          </cell>
          <cell r="G345">
            <v>14508.641095890411</v>
          </cell>
          <cell r="H345">
            <v>23744.496140268471</v>
          </cell>
          <cell r="I345">
            <v>36062.739613925005</v>
          </cell>
          <cell r="J345">
            <v>52754.636235227445</v>
          </cell>
          <cell r="K345">
            <v>75457.321070249469</v>
          </cell>
          <cell r="L345">
            <v>101925.42753796776</v>
          </cell>
          <cell r="M345">
            <v>131005.37604777979</v>
          </cell>
        </row>
        <row r="346">
          <cell r="A346" t="str">
            <v>% of total sales</v>
          </cell>
          <cell r="C346">
            <v>0.29963209621932874</v>
          </cell>
          <cell r="D346">
            <v>0.33195073975584211</v>
          </cell>
          <cell r="E346">
            <v>0.35727268452943622</v>
          </cell>
          <cell r="F346">
            <v>0.41150665994564112</v>
          </cell>
          <cell r="G346">
            <v>0.44824858023475506</v>
          </cell>
          <cell r="H346">
            <v>0.47029338246773184</v>
          </cell>
          <cell r="I346">
            <v>0.46607751708982165</v>
          </cell>
          <cell r="J346">
            <v>0.47060554562276713</v>
          </cell>
          <cell r="K346">
            <v>0.4869223045098075</v>
          </cell>
          <cell r="L346">
            <v>0.50042127346509713</v>
          </cell>
          <cell r="M346">
            <v>0.50692789984637443</v>
          </cell>
        </row>
        <row r="347">
          <cell r="A347" t="str">
            <v>Growth rate</v>
          </cell>
          <cell r="D347">
            <v>0.63952961791601104</v>
          </cell>
          <cell r="E347">
            <v>0.72123072119447884</v>
          </cell>
          <cell r="F347">
            <v>1.043412334934934</v>
          </cell>
          <cell r="G347">
            <v>0.88767123287671224</v>
          </cell>
          <cell r="H347">
            <v>0.63657616060225841</v>
          </cell>
          <cell r="I347">
            <v>0.51878310665712268</v>
          </cell>
          <cell r="J347">
            <v>0.46285714285714308</v>
          </cell>
          <cell r="K347">
            <v>0.43034482758620696</v>
          </cell>
          <cell r="L347">
            <v>0.35076923076923094</v>
          </cell>
          <cell r="M347">
            <v>0.28530612244897968</v>
          </cell>
        </row>
        <row r="349">
          <cell r="A349" t="str">
            <v>Number of Outlets of Food Bazaar</v>
          </cell>
          <cell r="C349">
            <v>6</v>
          </cell>
          <cell r="D349">
            <v>14</v>
          </cell>
          <cell r="E349">
            <v>28</v>
          </cell>
          <cell r="F349">
            <v>47</v>
          </cell>
          <cell r="G349">
            <v>86</v>
          </cell>
          <cell r="H349">
            <v>134</v>
          </cell>
          <cell r="I349">
            <v>200</v>
          </cell>
          <cell r="J349">
            <v>270</v>
          </cell>
          <cell r="K349">
            <v>350</v>
          </cell>
          <cell r="L349">
            <v>400</v>
          </cell>
          <cell r="M349">
            <v>450</v>
          </cell>
        </row>
        <row r="351">
          <cell r="A351" t="str">
            <v>Average size sq ft</v>
          </cell>
          <cell r="C351">
            <v>8750</v>
          </cell>
          <cell r="D351">
            <v>7464.2857142857147</v>
          </cell>
          <cell r="E351">
            <v>9642.8571428571431</v>
          </cell>
          <cell r="F351">
            <v>9106.3829787234044</v>
          </cell>
          <cell r="G351">
            <v>9046.5116279069771</v>
          </cell>
          <cell r="H351">
            <v>9046.5116279069771</v>
          </cell>
          <cell r="I351">
            <v>9046.5116279069771</v>
          </cell>
          <cell r="J351">
            <v>9046.5116279069771</v>
          </cell>
          <cell r="K351">
            <v>9046.5116279069771</v>
          </cell>
          <cell r="L351">
            <v>9046.5116279069771</v>
          </cell>
          <cell r="M351">
            <v>9046.5116279069771</v>
          </cell>
        </row>
        <row r="352">
          <cell r="A352" t="str">
            <v>Value Food Bazaar Sq ft (Year End)</v>
          </cell>
          <cell r="C352">
            <v>52500</v>
          </cell>
          <cell r="D352">
            <v>104500</v>
          </cell>
          <cell r="E352">
            <v>270000</v>
          </cell>
          <cell r="F352">
            <v>428000</v>
          </cell>
          <cell r="G352">
            <v>778000</v>
          </cell>
          <cell r="H352">
            <v>1212232.5581395349</v>
          </cell>
          <cell r="I352">
            <v>1809302.3255813955</v>
          </cell>
          <cell r="J352">
            <v>2442558.1395348837</v>
          </cell>
          <cell r="K352">
            <v>3166279.0697674421</v>
          </cell>
          <cell r="L352">
            <v>3618604.6511627911</v>
          </cell>
          <cell r="M352">
            <v>4070930.2325581396</v>
          </cell>
        </row>
        <row r="353">
          <cell r="A353" t="str">
            <v>Additions sq ft</v>
          </cell>
          <cell r="C353">
            <v>52500</v>
          </cell>
          <cell r="D353">
            <v>52000</v>
          </cell>
          <cell r="E353">
            <v>165500</v>
          </cell>
          <cell r="F353">
            <v>158000</v>
          </cell>
          <cell r="G353">
            <v>350000</v>
          </cell>
          <cell r="H353">
            <v>434232.5581395349</v>
          </cell>
          <cell r="I353">
            <v>597069.76744186063</v>
          </cell>
          <cell r="J353">
            <v>633255.81395348813</v>
          </cell>
          <cell r="K353">
            <v>723720.9302325584</v>
          </cell>
          <cell r="L353">
            <v>452325.581395349</v>
          </cell>
          <cell r="M353">
            <v>452325.58139534853</v>
          </cell>
        </row>
        <row r="354">
          <cell r="A354" t="str">
            <v>Growth rate</v>
          </cell>
          <cell r="D354">
            <v>0.49523809523809526</v>
          </cell>
          <cell r="E354">
            <v>1.3853503184713376</v>
          </cell>
          <cell r="F354">
            <v>0.86381842456608804</v>
          </cell>
          <cell r="G354">
            <v>0.72779369627507173</v>
          </cell>
          <cell r="H354">
            <v>0.65027575301785645</v>
          </cell>
          <cell r="I354">
            <v>0.5181818181818183</v>
          </cell>
          <cell r="J354">
            <v>0.40718562874251485</v>
          </cell>
          <cell r="K354">
            <v>0.31914893617021267</v>
          </cell>
          <cell r="L354">
            <v>0.20967741935483897</v>
          </cell>
          <cell r="M354">
            <v>0.1333333333333333</v>
          </cell>
        </row>
        <row r="355">
          <cell r="A355" t="str">
            <v>Average Sq Ft</v>
          </cell>
          <cell r="C355">
            <v>52500</v>
          </cell>
          <cell r="D355">
            <v>78500</v>
          </cell>
          <cell r="E355">
            <v>187250</v>
          </cell>
          <cell r="F355">
            <v>349000</v>
          </cell>
          <cell r="G355">
            <v>603000</v>
          </cell>
          <cell r="H355">
            <v>995116.27906976745</v>
          </cell>
          <cell r="I355">
            <v>1510767.4418604653</v>
          </cell>
          <cell r="J355">
            <v>2125930.2325581396</v>
          </cell>
          <cell r="K355">
            <v>2804418.6046511629</v>
          </cell>
          <cell r="L355">
            <v>3392441.8604651168</v>
          </cell>
          <cell r="M355">
            <v>3844767.4418604653</v>
          </cell>
        </row>
        <row r="356">
          <cell r="A356" t="str">
            <v>Sales per Average Sq for Food Bazaar</v>
          </cell>
          <cell r="D356">
            <v>13579.43694267516</v>
          </cell>
          <cell r="E356">
            <v>11331.322937249666</v>
          </cell>
          <cell r="F356">
            <v>13108.882521489972</v>
          </cell>
          <cell r="G356">
            <v>13694.760438495205</v>
          </cell>
          <cell r="H356">
            <v>12988.704164810497</v>
          </cell>
          <cell r="I356">
            <v>13128.702173772526</v>
          </cell>
          <cell r="J356">
            <v>13488.484480151657</v>
          </cell>
          <cell r="K356">
            <v>14062.832851564566</v>
          </cell>
          <cell r="L356">
            <v>14970.354331585533</v>
          </cell>
          <cell r="M356">
            <v>16203.207041245521</v>
          </cell>
        </row>
        <row r="357">
          <cell r="A357" t="str">
            <v>Growth rate</v>
          </cell>
          <cell r="E357">
            <v>-0.16555281451769921</v>
          </cell>
          <cell r="F357">
            <v>0.15687131979946489</v>
          </cell>
          <cell r="G357">
            <v>4.469320066335003E-2</v>
          </cell>
          <cell r="H357">
            <v>-5.155667211965409E-2</v>
          </cell>
          <cell r="I357">
            <v>1.0778443113772518E-2</v>
          </cell>
          <cell r="J357">
            <v>2.740425531914914E-2</v>
          </cell>
          <cell r="K357">
            <v>4.2580645161290231E-2</v>
          </cell>
          <cell r="L357">
            <v>6.4533333333333331E-2</v>
          </cell>
          <cell r="M357">
            <v>8.235294117647074E-2</v>
          </cell>
        </row>
        <row r="358">
          <cell r="A358" t="str">
            <v>New store productivity</v>
          </cell>
          <cell r="E358">
            <v>0.39785342444581495</v>
          </cell>
          <cell r="F358">
            <v>0.93887350026279248</v>
          </cell>
          <cell r="G358">
            <v>0.9</v>
          </cell>
          <cell r="H358">
            <v>0.7</v>
          </cell>
          <cell r="I358">
            <v>0.8</v>
          </cell>
          <cell r="J358">
            <v>0.8</v>
          </cell>
          <cell r="K358">
            <v>0.8</v>
          </cell>
          <cell r="L358">
            <v>0.8</v>
          </cell>
          <cell r="M358">
            <v>0.8</v>
          </cell>
        </row>
        <row r="359">
          <cell r="A359" t="str">
            <v>Same Store growth rate</v>
          </cell>
          <cell r="D359">
            <v>0.24</v>
          </cell>
          <cell r="E359">
            <v>0.34</v>
          </cell>
          <cell r="F359">
            <v>0.23400000000000001</v>
          </cell>
          <cell r="G359">
            <v>0.15</v>
          </cell>
          <cell r="H359">
            <v>0.11</v>
          </cell>
          <cell r="I359">
            <v>0.12</v>
          </cell>
          <cell r="J359">
            <v>0.12</v>
          </cell>
          <cell r="K359">
            <v>0.12</v>
          </cell>
          <cell r="L359">
            <v>0.12</v>
          </cell>
          <cell r="M359">
            <v>0.12</v>
          </cell>
        </row>
        <row r="360">
          <cell r="A360" t="str">
            <v>Total sales of Food Bazaar</v>
          </cell>
          <cell r="C360">
            <v>285.61383000000001</v>
          </cell>
          <cell r="D360">
            <v>1065.9858000000002</v>
          </cell>
          <cell r="E360">
            <v>2121.7902199999999</v>
          </cell>
          <cell r="F360">
            <v>4575</v>
          </cell>
          <cell r="G360">
            <v>8257.9405444126078</v>
          </cell>
          <cell r="H360">
            <v>12925.270958424213</v>
          </cell>
          <cell r="I360">
            <v>19834.41579801825</v>
          </cell>
          <cell r="J360">
            <v>28675.576947745667</v>
          </cell>
          <cell r="K360">
            <v>39438.070083027233</v>
          </cell>
          <cell r="L360">
            <v>50786.056700466048</v>
          </cell>
          <cell r="M360">
            <v>62297.562885905027</v>
          </cell>
        </row>
        <row r="361">
          <cell r="A361" t="str">
            <v>% of total sales</v>
          </cell>
          <cell r="C361">
            <v>6.4206877761284725E-2</v>
          </cell>
          <cell r="D361">
            <v>0.16192719012480108</v>
          </cell>
          <cell r="E361">
            <v>0.20153843742686145</v>
          </cell>
          <cell r="F361">
            <v>0.24494444044383401</v>
          </cell>
          <cell r="G361">
            <v>0.25513141446061799</v>
          </cell>
          <cell r="H361">
            <v>0.25600330124674259</v>
          </cell>
          <cell r="I361">
            <v>0.25634145844255057</v>
          </cell>
          <cell r="J361">
            <v>0.255804731083145</v>
          </cell>
          <cell r="K361">
            <v>0.25449188624612046</v>
          </cell>
          <cell r="L361">
            <v>0.24934330698638318</v>
          </cell>
          <cell r="M361">
            <v>0.24106165465897675</v>
          </cell>
        </row>
        <row r="362">
          <cell r="A362" t="str">
            <v>Growth rate</v>
          </cell>
          <cell r="D362">
            <v>2.7322625448494566</v>
          </cell>
          <cell r="E362">
            <v>0.99044885963771701</v>
          </cell>
          <cell r="F362">
            <v>1.1561980806943302</v>
          </cell>
          <cell r="G362">
            <v>0.80501432664756445</v>
          </cell>
          <cell r="H362">
            <v>0.56519302711249964</v>
          </cell>
          <cell r="I362">
            <v>0.53454545454545488</v>
          </cell>
          <cell r="J362">
            <v>0.44574850299401203</v>
          </cell>
          <cell r="K362">
            <v>0.37531914893617024</v>
          </cell>
          <cell r="L362">
            <v>0.28774193548387128</v>
          </cell>
          <cell r="M362">
            <v>0.22666666666666679</v>
          </cell>
        </row>
        <row r="365">
          <cell r="A365" t="str">
            <v>Value - Sales per sq ft</v>
          </cell>
          <cell r="B365" t="e">
            <v>#REF!</v>
          </cell>
          <cell r="C365">
            <v>4811.6308724832215</v>
          </cell>
          <cell r="D365">
            <v>7817.5320708613308</v>
          </cell>
          <cell r="E365">
            <v>7215.0641373080389</v>
          </cell>
          <cell r="F365">
            <v>8864.3130193905818</v>
          </cell>
          <cell r="G365">
            <v>8771.559098556354</v>
          </cell>
          <cell r="H365">
            <v>8171.3241102454313</v>
          </cell>
          <cell r="I365">
            <v>8532.9170830811945</v>
          </cell>
          <cell r="J365">
            <v>8962.2318352368056</v>
          </cell>
          <cell r="K365">
            <v>9445.202018068132</v>
          </cell>
          <cell r="L365">
            <v>10078.341540242425</v>
          </cell>
          <cell r="M365">
            <v>10881.253557994261</v>
          </cell>
        </row>
        <row r="366">
          <cell r="A366" t="str">
            <v>Growth rate</v>
          </cell>
          <cell r="C366" t="e">
            <v>#REF!</v>
          </cell>
          <cell r="D366">
            <v>0.62471566877007789</v>
          </cell>
          <cell r="E366">
            <v>-7.7066256728117621E-2</v>
          </cell>
          <cell r="F366">
            <v>0.22858409165824578</v>
          </cell>
          <cell r="G366">
            <v>-1.0463746105460081E-2</v>
          </cell>
          <cell r="H366">
            <v>-6.8429680694930384E-2</v>
          </cell>
          <cell r="I366">
            <v>4.4251453981905886E-2</v>
          </cell>
          <cell r="J366">
            <v>5.0312776741595622E-2</v>
          </cell>
          <cell r="K366">
            <v>5.3889498922849999E-2</v>
          </cell>
          <cell r="L366">
            <v>6.7032925390386966E-2</v>
          </cell>
          <cell r="M366">
            <v>7.966707761845937E-2</v>
          </cell>
        </row>
        <row r="368">
          <cell r="A368" t="str">
            <v>Number of Outlets of Fashion Station</v>
          </cell>
          <cell r="F368">
            <v>5</v>
          </cell>
          <cell r="G368">
            <v>8</v>
          </cell>
          <cell r="H368">
            <v>15</v>
          </cell>
          <cell r="I368">
            <v>25</v>
          </cell>
          <cell r="J368">
            <v>25</v>
          </cell>
          <cell r="K368">
            <v>25</v>
          </cell>
          <cell r="L368">
            <v>25</v>
          </cell>
          <cell r="M368">
            <v>25</v>
          </cell>
        </row>
        <row r="369">
          <cell r="A369" t="str">
            <v>Average size sq ft</v>
          </cell>
          <cell r="F369">
            <v>12000</v>
          </cell>
          <cell r="G369">
            <v>12000</v>
          </cell>
          <cell r="H369">
            <v>12000</v>
          </cell>
          <cell r="I369">
            <v>12000</v>
          </cell>
          <cell r="J369">
            <v>12000</v>
          </cell>
          <cell r="K369">
            <v>12000</v>
          </cell>
          <cell r="L369">
            <v>12000</v>
          </cell>
          <cell r="M369">
            <v>12000</v>
          </cell>
        </row>
        <row r="370">
          <cell r="A370" t="str">
            <v>Value Fashion Station Sq. Ft</v>
          </cell>
          <cell r="F370">
            <v>60000</v>
          </cell>
          <cell r="G370">
            <v>96000</v>
          </cell>
          <cell r="H370">
            <v>180000</v>
          </cell>
          <cell r="I370">
            <v>300000</v>
          </cell>
          <cell r="J370">
            <v>300000</v>
          </cell>
          <cell r="K370">
            <v>300000</v>
          </cell>
          <cell r="L370">
            <v>300000</v>
          </cell>
          <cell r="M370">
            <v>300000</v>
          </cell>
        </row>
        <row r="371">
          <cell r="A371" t="str">
            <v>Additions sq ft</v>
          </cell>
          <cell r="F371">
            <v>60000</v>
          </cell>
          <cell r="G371">
            <v>36000</v>
          </cell>
          <cell r="H371">
            <v>84000</v>
          </cell>
          <cell r="I371">
            <v>120000</v>
          </cell>
          <cell r="J371">
            <v>0</v>
          </cell>
          <cell r="K371">
            <v>0</v>
          </cell>
          <cell r="L371">
            <v>0</v>
          </cell>
          <cell r="M371">
            <v>0</v>
          </cell>
        </row>
        <row r="372">
          <cell r="A372" t="str">
            <v>Home</v>
          </cell>
        </row>
        <row r="373">
          <cell r="A373" t="str">
            <v>NOT INCLUDED IN THE MODEL</v>
          </cell>
        </row>
        <row r="374">
          <cell r="A374" t="str">
            <v>Number of Outlets of Home</v>
          </cell>
          <cell r="G374">
            <v>2</v>
          </cell>
          <cell r="H374">
            <v>5</v>
          </cell>
          <cell r="I374">
            <v>15</v>
          </cell>
          <cell r="J374">
            <v>15</v>
          </cell>
          <cell r="K374">
            <v>15</v>
          </cell>
          <cell r="L374">
            <v>15</v>
          </cell>
          <cell r="M374">
            <v>15</v>
          </cell>
        </row>
        <row r="375">
          <cell r="A375" t="str">
            <v>Average size sq ft</v>
          </cell>
          <cell r="G375">
            <v>250000</v>
          </cell>
          <cell r="H375">
            <v>250000</v>
          </cell>
          <cell r="I375">
            <v>250000</v>
          </cell>
          <cell r="J375">
            <v>250000</v>
          </cell>
          <cell r="K375">
            <v>250000</v>
          </cell>
          <cell r="L375">
            <v>250000</v>
          </cell>
          <cell r="M375">
            <v>250000</v>
          </cell>
        </row>
        <row r="376">
          <cell r="A376" t="str">
            <v>Home Sq ft</v>
          </cell>
          <cell r="G376">
            <v>500000</v>
          </cell>
          <cell r="H376">
            <v>1250000</v>
          </cell>
          <cell r="I376">
            <v>3750000</v>
          </cell>
          <cell r="J376">
            <v>3750000</v>
          </cell>
          <cell r="K376">
            <v>3750000</v>
          </cell>
          <cell r="L376">
            <v>3750000</v>
          </cell>
          <cell r="M376">
            <v>3750000</v>
          </cell>
        </row>
        <row r="377">
          <cell r="A377" t="str">
            <v>Additions sq ft</v>
          </cell>
          <cell r="G377">
            <v>500000</v>
          </cell>
          <cell r="H377">
            <v>750000</v>
          </cell>
          <cell r="I377">
            <v>2500000</v>
          </cell>
          <cell r="J377">
            <v>0</v>
          </cell>
          <cell r="K377">
            <v>0</v>
          </cell>
          <cell r="L377">
            <v>0</v>
          </cell>
          <cell r="M377">
            <v>0</v>
          </cell>
        </row>
        <row r="378">
          <cell r="A378" t="str">
            <v>Growth rate</v>
          </cell>
          <cell r="G378" t="e">
            <v>#DIV/0!</v>
          </cell>
          <cell r="H378">
            <v>1.5</v>
          </cell>
          <cell r="I378">
            <v>2</v>
          </cell>
          <cell r="J378">
            <v>0</v>
          </cell>
          <cell r="K378">
            <v>0</v>
          </cell>
          <cell r="L378">
            <v>0</v>
          </cell>
          <cell r="M378">
            <v>0</v>
          </cell>
        </row>
        <row r="379">
          <cell r="A379" t="str">
            <v>Sales per Sq for Home</v>
          </cell>
          <cell r="G379">
            <v>5000</v>
          </cell>
          <cell r="H379">
            <v>8000</v>
          </cell>
          <cell r="I379">
            <v>8800</v>
          </cell>
          <cell r="J379">
            <v>9680</v>
          </cell>
          <cell r="K379">
            <v>10648</v>
          </cell>
          <cell r="L379">
            <v>11712.800000000001</v>
          </cell>
          <cell r="M379">
            <v>12884.080000000002</v>
          </cell>
        </row>
        <row r="380">
          <cell r="A380" t="str">
            <v>Growth rate</v>
          </cell>
          <cell r="H380">
            <v>0.1</v>
          </cell>
          <cell r="I380">
            <v>0.1</v>
          </cell>
          <cell r="J380">
            <v>0.1</v>
          </cell>
          <cell r="K380">
            <v>0.1</v>
          </cell>
          <cell r="L380">
            <v>0.1</v>
          </cell>
          <cell r="M380">
            <v>0.1</v>
          </cell>
        </row>
        <row r="381">
          <cell r="A381" t="str">
            <v>Total sales of Home</v>
          </cell>
          <cell r="F381">
            <v>0</v>
          </cell>
          <cell r="G381">
            <v>2500</v>
          </cell>
          <cell r="H381">
            <v>10000</v>
          </cell>
          <cell r="I381">
            <v>33000</v>
          </cell>
          <cell r="J381">
            <v>36300</v>
          </cell>
          <cell r="K381">
            <v>39930</v>
          </cell>
          <cell r="L381">
            <v>43923.000000000007</v>
          </cell>
          <cell r="M381">
            <v>48315.30000000001</v>
          </cell>
        </row>
        <row r="382">
          <cell r="G382">
            <v>7.1700212806231609E-2</v>
          </cell>
          <cell r="H382">
            <v>0.16532016531800892</v>
          </cell>
          <cell r="I382">
            <v>0.29898079552110135</v>
          </cell>
          <cell r="J382">
            <v>0.24461002404607748</v>
          </cell>
          <cell r="K382">
            <v>0.20487651479089564</v>
          </cell>
          <cell r="L382">
            <v>0.1773933829496544</v>
          </cell>
          <cell r="M382">
            <v>0.15750950493697155</v>
          </cell>
        </row>
        <row r="383">
          <cell r="G383">
            <v>3.0451000000000001</v>
          </cell>
        </row>
        <row r="384">
          <cell r="G384">
            <v>3045.1000000000004</v>
          </cell>
        </row>
        <row r="386">
          <cell r="A386" t="str">
            <v>EBIT - Lifestyle</v>
          </cell>
          <cell r="B386">
            <v>215.09100000000001</v>
          </cell>
          <cell r="C386">
            <v>339.73899999999998</v>
          </cell>
          <cell r="D386">
            <v>385.05700000000002</v>
          </cell>
          <cell r="E386">
            <v>598.21199999999999</v>
          </cell>
        </row>
        <row r="387">
          <cell r="A387" t="str">
            <v>Growth rate</v>
          </cell>
          <cell r="C387">
            <v>0.5795128573487498</v>
          </cell>
          <cell r="D387">
            <v>0.13339063222061665</v>
          </cell>
          <cell r="E387">
            <v>0.55356739391830301</v>
          </cell>
        </row>
        <row r="388">
          <cell r="A388" t="str">
            <v>EBIT - Value</v>
          </cell>
          <cell r="B388">
            <v>28.914000000000001</v>
          </cell>
          <cell r="C388">
            <v>113.79900000000001</v>
          </cell>
          <cell r="D388">
            <v>237.614</v>
          </cell>
          <cell r="E388">
            <v>460.029</v>
          </cell>
        </row>
        <row r="389">
          <cell r="A389" t="str">
            <v>Growth rate</v>
          </cell>
          <cell r="C389">
            <v>2.9357750570657815</v>
          </cell>
          <cell r="D389">
            <v>1.088014833170766</v>
          </cell>
          <cell r="E389">
            <v>0.93603491376770731</v>
          </cell>
        </row>
        <row r="392">
          <cell r="A392" t="str">
            <v>Inventory Average</v>
          </cell>
          <cell r="C392">
            <v>1008.958</v>
          </cell>
          <cell r="D392">
            <v>1359.8935000000001</v>
          </cell>
          <cell r="E392">
            <v>2167.6149999999998</v>
          </cell>
        </row>
        <row r="393">
          <cell r="A393" t="str">
            <v>Growth rate</v>
          </cell>
          <cell r="C393" t="e">
            <v>#DIV/0!</v>
          </cell>
          <cell r="D393">
            <v>0.34781973085103668</v>
          </cell>
          <cell r="E393">
            <v>0.59395937990732328</v>
          </cell>
        </row>
        <row r="394">
          <cell r="A394" t="str">
            <v>Finished Goods Average</v>
          </cell>
          <cell r="C394">
            <v>817.22800000000007</v>
          </cell>
          <cell r="D394">
            <v>1075.4535000000001</v>
          </cell>
          <cell r="E394">
            <v>1842.9580000000001</v>
          </cell>
        </row>
        <row r="395">
          <cell r="A395" t="str">
            <v>Growth rate</v>
          </cell>
          <cell r="C395" t="e">
            <v>#DIV/0!</v>
          </cell>
          <cell r="D395">
            <v>0.3159773037634539</v>
          </cell>
          <cell r="E395">
            <v>0.7136566109087934</v>
          </cell>
        </row>
        <row r="396">
          <cell r="A396" t="str">
            <v>Raw Materials Average</v>
          </cell>
          <cell r="C396">
            <v>156.422</v>
          </cell>
          <cell r="D396">
            <v>230.65350000000001</v>
          </cell>
          <cell r="E396">
            <v>247.25149999999999</v>
          </cell>
        </row>
        <row r="397">
          <cell r="A397" t="str">
            <v>Growth rate</v>
          </cell>
          <cell r="C397" t="e">
            <v>#DIV/0!</v>
          </cell>
          <cell r="D397">
            <v>0.47455920522688633</v>
          </cell>
          <cell r="E397">
            <v>7.1960754985291642E-2</v>
          </cell>
        </row>
        <row r="398">
          <cell r="A398" t="str">
            <v>Rent</v>
          </cell>
          <cell r="B398">
            <v>0</v>
          </cell>
          <cell r="C398">
            <v>0</v>
          </cell>
          <cell r="D398">
            <v>0</v>
          </cell>
          <cell r="E398">
            <v>0</v>
          </cell>
        </row>
        <row r="399">
          <cell r="A399" t="str">
            <v>Growth rate</v>
          </cell>
          <cell r="C399" t="e">
            <v>#DIV/0!</v>
          </cell>
          <cell r="D399" t="e">
            <v>#DIV/0!</v>
          </cell>
          <cell r="E399" t="e">
            <v>#DIV/0!</v>
          </cell>
        </row>
        <row r="400">
          <cell r="A400" t="str">
            <v>Power</v>
          </cell>
          <cell r="B400">
            <v>53.35</v>
          </cell>
          <cell r="C400">
            <v>79.406000000000006</v>
          </cell>
          <cell r="D400">
            <v>120.783</v>
          </cell>
          <cell r="E400">
            <v>219.53800000000001</v>
          </cell>
        </row>
        <row r="401">
          <cell r="A401" t="str">
            <v>Growth rate</v>
          </cell>
          <cell r="C401">
            <v>0.48839737582005638</v>
          </cell>
          <cell r="D401">
            <v>0.5210815303629448</v>
          </cell>
          <cell r="E401">
            <v>0.81762334103309242</v>
          </cell>
        </row>
        <row r="403">
          <cell r="A403" t="str">
            <v>Operating Profits Margin</v>
          </cell>
          <cell r="B403">
            <v>7.8193987013879321E-2</v>
          </cell>
          <cell r="C403">
            <v>8.406085240394344E-2</v>
          </cell>
          <cell r="D403">
            <v>8.4788393584924293E-2</v>
          </cell>
          <cell r="E403">
            <v>8.338719304617942E-2</v>
          </cell>
        </row>
        <row r="404">
          <cell r="A404" t="str">
            <v>Operating profit  per'000 sq ft</v>
          </cell>
          <cell r="B404" t="e">
            <v>#REF!</v>
          </cell>
          <cell r="C404">
            <v>706.86389413988752</v>
          </cell>
          <cell r="D404">
            <v>707.44233206590559</v>
          </cell>
          <cell r="E404">
            <v>608.80561719833531</v>
          </cell>
        </row>
        <row r="405">
          <cell r="A405" t="str">
            <v>Growth rate</v>
          </cell>
          <cell r="C405" t="e">
            <v>#REF!</v>
          </cell>
          <cell r="D405">
            <v>8.1831584667635404E-4</v>
          </cell>
          <cell r="E405">
            <v>-0.13942721603826957</v>
          </cell>
        </row>
        <row r="406">
          <cell r="A406" t="str">
            <v>Operating profit divided by inventory avg</v>
          </cell>
          <cell r="B406" t="e">
            <v>#DIV/0!</v>
          </cell>
          <cell r="C406">
            <v>0.37061106607014416</v>
          </cell>
          <cell r="D406">
            <v>0.41045273030571844</v>
          </cell>
          <cell r="E406">
            <v>0.4050062857103312</v>
          </cell>
        </row>
        <row r="407">
          <cell r="A407" t="str">
            <v>Operating profit divided by number of employees avg</v>
          </cell>
          <cell r="C407">
            <v>219959.41176470616</v>
          </cell>
          <cell r="D407">
            <v>159477.71428571414</v>
          </cell>
          <cell r="E407">
            <v>117053.0266666666</v>
          </cell>
        </row>
        <row r="409">
          <cell r="A409" t="str">
            <v>Net profits</v>
          </cell>
        </row>
        <row r="410">
          <cell r="A410" t="str">
            <v>Net Profits Margin</v>
          </cell>
          <cell r="B410">
            <v>2.5188983709914414E-2</v>
          </cell>
          <cell r="C410">
            <v>2.60817155444465E-2</v>
          </cell>
          <cell r="D410">
            <v>3.0554371199762648E-2</v>
          </cell>
          <cell r="E410">
            <v>3.7859720558309808E-2</v>
          </cell>
        </row>
        <row r="411">
          <cell r="A411" t="str">
            <v>Net profit margin per'000 sq feet</v>
          </cell>
          <cell r="B411" t="e">
            <v>#REF!</v>
          </cell>
          <cell r="C411">
            <v>0.21563327032136204</v>
          </cell>
          <cell r="D411">
            <v>0.25068060836501843</v>
          </cell>
          <cell r="E411">
            <v>0.26734583911234366</v>
          </cell>
        </row>
        <row r="412">
          <cell r="A412" t="str">
            <v>Net profit divided by inventory avg</v>
          </cell>
          <cell r="C412">
            <v>0.11305723330406273</v>
          </cell>
          <cell r="D412">
            <v>0.14544300711783645</v>
          </cell>
          <cell r="E412">
            <v>0.17785109440560229</v>
          </cell>
        </row>
        <row r="413">
          <cell r="A413" t="str">
            <v>Net profit  divided by number of employees avg</v>
          </cell>
          <cell r="C413">
            <v>67100.000000000306</v>
          </cell>
          <cell r="D413">
            <v>56510.571428571304</v>
          </cell>
          <cell r="E413">
            <v>51401.693333333271</v>
          </cell>
        </row>
        <row r="415">
          <cell r="A415" t="str">
            <v>PBIT</v>
          </cell>
          <cell r="B415">
            <v>180.87900000000019</v>
          </cell>
          <cell r="C415">
            <v>310.4020000000005</v>
          </cell>
          <cell r="D415">
            <v>470.24399999999957</v>
          </cell>
          <cell r="E415">
            <v>531.20699999999999</v>
          </cell>
        </row>
        <row r="416">
          <cell r="A416" t="str">
            <v>PBIT Margin % of sales</v>
          </cell>
          <cell r="B416">
            <v>6.4854497871457084E-2</v>
          </cell>
          <cell r="C416">
            <v>7.0972356171011303E-2</v>
          </cell>
          <cell r="D416">
            <v>7.2643852884472726E-2</v>
          </cell>
          <cell r="E416">
            <v>5.2167797788809818E-2</v>
          </cell>
        </row>
        <row r="417">
          <cell r="A417" t="str">
            <v>PBIT Margin % of Value</v>
          </cell>
          <cell r="B417">
            <v>6.7224663458185119E-2</v>
          </cell>
          <cell r="C417">
            <v>7.9365156855661548E-2</v>
          </cell>
          <cell r="D417">
            <v>7.4270041336844492E-2</v>
          </cell>
          <cell r="E417">
            <v>7.6795563232401942E-2</v>
          </cell>
        </row>
        <row r="418">
          <cell r="A418" t="str">
            <v>PBIT Margin % of Lifestyle</v>
          </cell>
          <cell r="B418">
            <v>0.14201109594766168</v>
          </cell>
          <cell r="C418">
            <v>0.19529483720879431</v>
          </cell>
          <cell r="D418">
            <v>0.18072668595384223</v>
          </cell>
          <cell r="E418">
            <v>0.16370559417480299</v>
          </cell>
        </row>
        <row r="420">
          <cell r="A420" t="str">
            <v>PBIT  per retail space</v>
          </cell>
          <cell r="B420" t="e">
            <v>#REF!</v>
          </cell>
          <cell r="C420">
            <v>586.77126654064364</v>
          </cell>
          <cell r="D420">
            <v>595.99999999999943</v>
          </cell>
          <cell r="E420">
            <v>368.38210818307908</v>
          </cell>
        </row>
        <row r="421">
          <cell r="A421" t="str">
            <v>Growth rate</v>
          </cell>
          <cell r="C421" t="e">
            <v>#REF!</v>
          </cell>
          <cell r="D421">
            <v>1.5727991443351463E-2</v>
          </cell>
          <cell r="E421">
            <v>-0.38190921445792037</v>
          </cell>
        </row>
        <row r="422">
          <cell r="A422" t="str">
            <v>PBIT per Value - retail space</v>
          </cell>
          <cell r="B422" t="e">
            <v>#REF!</v>
          </cell>
          <cell r="C422">
            <v>381.87583892617448</v>
          </cell>
          <cell r="D422">
            <v>580.60843005497861</v>
          </cell>
          <cell r="E422">
            <v>554.08491418247513</v>
          </cell>
        </row>
        <row r="423">
          <cell r="A423" t="str">
            <v>Growth rate</v>
          </cell>
          <cell r="C423" t="e">
            <v>#REF!</v>
          </cell>
          <cell r="D423">
            <v>0.52041153398873141</v>
          </cell>
          <cell r="E423">
            <v>-4.568227827830873E-2</v>
          </cell>
        </row>
        <row r="424">
          <cell r="A424" t="str">
            <v>PBIT per Lifestyle - retail space</v>
          </cell>
          <cell r="B424" t="e">
            <v>#REF!</v>
          </cell>
          <cell r="C424">
            <v>1470.7316017316018</v>
          </cell>
          <cell r="D424">
            <v>1013.9749835418038</v>
          </cell>
          <cell r="E424">
            <v>977.87004495300368</v>
          </cell>
        </row>
        <row r="425">
          <cell r="A425" t="str">
            <v>Growth rate</v>
          </cell>
          <cell r="C425" t="e">
            <v>#REF!</v>
          </cell>
          <cell r="D425">
            <v>-0.31056422371833481</v>
          </cell>
          <cell r="E425">
            <v>-3.5607326783039461E-2</v>
          </cell>
        </row>
        <row r="427">
          <cell r="A427" t="str">
            <v>Finished Goods  per  sq. feet</v>
          </cell>
          <cell r="C427">
            <v>1544.8544423440453</v>
          </cell>
          <cell r="D427">
            <v>1363.0589353612168</v>
          </cell>
          <cell r="E427">
            <v>1278.0568654646327</v>
          </cell>
          <cell r="F427">
            <v>0</v>
          </cell>
        </row>
        <row r="428">
          <cell r="A428" t="str">
            <v>Growth rate</v>
          </cell>
          <cell r="C428" t="e">
            <v>#DIV/0!</v>
          </cell>
          <cell r="D428">
            <v>-0.1176780815071391</v>
          </cell>
          <cell r="E428">
            <v>-6.2361257970153794E-2</v>
          </cell>
          <cell r="F428">
            <v>-1</v>
          </cell>
        </row>
        <row r="429">
          <cell r="A429" t="str">
            <v>Raw Materials per sq. feet</v>
          </cell>
          <cell r="C429">
            <v>295.69376181474479</v>
          </cell>
          <cell r="D429">
            <v>292.33650190114071</v>
          </cell>
          <cell r="E429">
            <v>171.46428571428572</v>
          </cell>
        </row>
        <row r="430">
          <cell r="A430" t="str">
            <v>Growth rate</v>
          </cell>
          <cell r="C430" t="e">
            <v>#DIV/0!</v>
          </cell>
          <cell r="D430">
            <v>-1.1353840855484298E-2</v>
          </cell>
          <cell r="E430">
            <v>-0.41346946207808932</v>
          </cell>
        </row>
        <row r="431">
          <cell r="A431" t="str">
            <v>Establishment cost per sq.feet</v>
          </cell>
          <cell r="B431" t="e">
            <v>#REF!</v>
          </cell>
          <cell r="C431">
            <v>375.16257088846874</v>
          </cell>
          <cell r="D431">
            <v>478.01013941698346</v>
          </cell>
          <cell r="E431">
            <v>483.01664355062417</v>
          </cell>
        </row>
        <row r="432">
          <cell r="A432" t="str">
            <v>Growth rate</v>
          </cell>
          <cell r="C432" t="e">
            <v>#REF!</v>
          </cell>
          <cell r="D432">
            <v>0.27414133634106608</v>
          </cell>
          <cell r="E432">
            <v>1.0473635851630636E-2</v>
          </cell>
        </row>
        <row r="433">
          <cell r="A433" t="str">
            <v>Power per sq. feet</v>
          </cell>
          <cell r="B433" t="e">
            <v>#REF!</v>
          </cell>
          <cell r="C433">
            <v>150.10586011342156</v>
          </cell>
          <cell r="D433">
            <v>153.08365019011407</v>
          </cell>
          <cell r="E433">
            <v>152.24549237170598</v>
          </cell>
        </row>
        <row r="434">
          <cell r="A434" t="str">
            <v>Growth rate</v>
          </cell>
          <cell r="C434" t="e">
            <v>#REF!</v>
          </cell>
          <cell r="D434">
            <v>1.9837933538653818E-2</v>
          </cell>
          <cell r="E434">
            <v>-5.4751622225311936E-3</v>
          </cell>
        </row>
        <row r="436">
          <cell r="A436" t="str">
            <v>Sales to NFA</v>
          </cell>
          <cell r="B436">
            <v>1.533913514757419</v>
          </cell>
          <cell r="C436">
            <v>1.9769525593996353</v>
          </cell>
          <cell r="D436">
            <v>4.1045004669931249</v>
          </cell>
          <cell r="E436">
            <v>4.9255587120148814</v>
          </cell>
        </row>
        <row r="437">
          <cell r="A437" t="str">
            <v>Sales to Inventory</v>
          </cell>
          <cell r="B437">
            <v>3.263793854957596</v>
          </cell>
          <cell r="C437">
            <v>3.8890421773489199</v>
          </cell>
          <cell r="D437">
            <v>4.1771742427222778</v>
          </cell>
          <cell r="E437">
            <v>3.8155096881188268</v>
          </cell>
        </row>
        <row r="440">
          <cell r="A440" t="str">
            <v>Segmental Results</v>
          </cell>
          <cell r="B440" t="str">
            <v>F2002</v>
          </cell>
          <cell r="C440" t="str">
            <v>F2003</v>
          </cell>
          <cell r="D440" t="str">
            <v>F2004</v>
          </cell>
          <cell r="E440" t="str">
            <v>F2005</v>
          </cell>
          <cell r="F440" t="str">
            <v>F2006</v>
          </cell>
          <cell r="G440" t="str">
            <v>F2007</v>
          </cell>
          <cell r="H440" t="str">
            <v>F2008</v>
          </cell>
          <cell r="I440" t="str">
            <v>F2009e</v>
          </cell>
          <cell r="J440" t="str">
            <v>F2010e</v>
          </cell>
          <cell r="K440" t="str">
            <v>F2011e</v>
          </cell>
          <cell r="L440" t="str">
            <v>F2012e</v>
          </cell>
          <cell r="M440" t="str">
            <v>F2013e</v>
          </cell>
        </row>
        <row r="441">
          <cell r="A441" t="str">
            <v>Revenue</v>
          </cell>
        </row>
        <row r="442">
          <cell r="A442" t="str">
            <v>Value Retailing</v>
          </cell>
          <cell r="B442">
            <v>430.11</v>
          </cell>
          <cell r="C442">
            <v>1433.866</v>
          </cell>
          <cell r="D442">
            <v>3199.3249999999998</v>
          </cell>
          <cell r="E442">
            <v>5990.3069999999998</v>
          </cell>
          <cell r="F442">
            <v>12800.067999999999</v>
          </cell>
          <cell r="G442">
            <v>22766.581640303019</v>
          </cell>
          <cell r="H442">
            <v>36669.767098692682</v>
          </cell>
          <cell r="I442">
            <v>55897.155411943255</v>
          </cell>
          <cell r="J442">
            <v>81430.213182973108</v>
          </cell>
          <cell r="K442">
            <v>114895.39115327669</v>
          </cell>
          <cell r="L442">
            <v>152711.4842384338</v>
          </cell>
          <cell r="M442">
            <v>193302.93893368481</v>
          </cell>
        </row>
        <row r="443">
          <cell r="A443" t="str">
            <v>Lifestyle Retailing</v>
          </cell>
          <cell r="B443">
            <v>1514.607</v>
          </cell>
          <cell r="C443">
            <v>1739.6210000000001</v>
          </cell>
          <cell r="D443">
            <v>2130.6039999999998</v>
          </cell>
          <cell r="E443">
            <v>3654.194</v>
          </cell>
          <cell r="F443">
            <v>5548.4160000000002</v>
          </cell>
          <cell r="G443">
            <v>9379.0759824394863</v>
          </cell>
          <cell r="H443">
            <v>13611.376506015997</v>
          </cell>
          <cell r="I443">
            <v>21322.154242296332</v>
          </cell>
          <cell r="J443">
            <v>30560.277859405542</v>
          </cell>
          <cell r="K443">
            <v>40005.525886984084</v>
          </cell>
          <cell r="L443">
            <v>50938.605697848529</v>
          </cell>
          <cell r="M443">
            <v>65131.936542844029</v>
          </cell>
        </row>
        <row r="444">
          <cell r="A444" t="str">
            <v>Others</v>
          </cell>
          <cell r="B444">
            <v>900.26400000000001</v>
          </cell>
          <cell r="C444">
            <v>1303.7370000000001</v>
          </cell>
          <cell r="D444">
            <v>1288.2460000000001</v>
          </cell>
          <cell r="E444">
            <v>1060.615</v>
          </cell>
          <cell r="F444">
            <v>640.4</v>
          </cell>
          <cell r="G444">
            <v>576.36</v>
          </cell>
          <cell r="H444">
            <v>518.72400000000005</v>
          </cell>
          <cell r="I444">
            <v>466.85160000000008</v>
          </cell>
          <cell r="J444">
            <v>420.16644000000008</v>
          </cell>
          <cell r="K444">
            <v>378.14979600000009</v>
          </cell>
          <cell r="L444">
            <v>340.33481640000008</v>
          </cell>
          <cell r="M444">
            <v>306.30133476000009</v>
          </cell>
        </row>
        <row r="445">
          <cell r="A445" t="str">
            <v>Less: Inter segmental</v>
          </cell>
          <cell r="B445">
            <v>44.715000000000003</v>
          </cell>
          <cell r="C445">
            <v>28.887</v>
          </cell>
          <cell r="D445">
            <v>35.046999999999997</v>
          </cell>
          <cell r="E445">
            <v>177.21799999999999</v>
          </cell>
          <cell r="F445">
            <v>311.17899999999997</v>
          </cell>
          <cell r="G445">
            <v>311.17899999999997</v>
          </cell>
          <cell r="H445">
            <v>311.17899999999997</v>
          </cell>
          <cell r="I445">
            <v>311.17899999999997</v>
          </cell>
          <cell r="J445">
            <v>311.17899999999997</v>
          </cell>
          <cell r="K445">
            <v>311.17899999999997</v>
          </cell>
          <cell r="L445">
            <v>311.17899999999997</v>
          </cell>
          <cell r="M445">
            <v>311.17899999999997</v>
          </cell>
        </row>
        <row r="446">
          <cell r="A446" t="str">
            <v>Net Sales</v>
          </cell>
          <cell r="B446">
            <v>2800.2660000000001</v>
          </cell>
          <cell r="C446">
            <v>4448.3370000000004</v>
          </cell>
          <cell r="D446">
            <v>6583.1280000000006</v>
          </cell>
          <cell r="E446">
            <v>10527.897999999999</v>
          </cell>
          <cell r="F446">
            <v>18677.705000000002</v>
          </cell>
          <cell r="G446">
            <v>32367.4</v>
          </cell>
          <cell r="H446">
            <v>50488.688604708681</v>
          </cell>
          <cell r="I446">
            <v>77374.982254239585</v>
          </cell>
          <cell r="J446">
            <v>112099.47848237865</v>
          </cell>
          <cell r="K446">
            <v>154967.88783626078</v>
          </cell>
          <cell r="L446">
            <v>203679.2457526823</v>
          </cell>
          <cell r="M446">
            <v>258429.99781128883</v>
          </cell>
        </row>
        <row r="448">
          <cell r="A448" t="str">
            <v>Value Retailing</v>
          </cell>
          <cell r="B448">
            <v>0.15359612265406214</v>
          </cell>
          <cell r="C448">
            <v>0.32233753872514603</v>
          </cell>
          <cell r="D448">
            <v>0.4859885756436757</v>
          </cell>
          <cell r="E448">
            <v>0.56899363956603688</v>
          </cell>
          <cell r="F448">
            <v>0.68531267626295622</v>
          </cell>
          <cell r="G448">
            <v>0.70337999469537305</v>
          </cell>
          <cell r="H448">
            <v>0.72629668371447431</v>
          </cell>
          <cell r="I448">
            <v>0.72241897553237244</v>
          </cell>
          <cell r="J448">
            <v>0.72641027670591207</v>
          </cell>
          <cell r="K448">
            <v>0.74141419075592796</v>
          </cell>
          <cell r="L448">
            <v>0.74976458045148031</v>
          </cell>
          <cell r="M448">
            <v>0.74798955450535121</v>
          </cell>
        </row>
        <row r="449">
          <cell r="A449" t="str">
            <v>Lifestyle Retailing</v>
          </cell>
          <cell r="B449">
            <v>0.54087968785822482</v>
          </cell>
          <cell r="C449">
            <v>0.39107221417801752</v>
          </cell>
          <cell r="D449">
            <v>0.32364614511520962</v>
          </cell>
          <cell r="E449">
            <v>0.34709625796146582</v>
          </cell>
          <cell r="F449">
            <v>0.2970609076436318</v>
          </cell>
          <cell r="G449">
            <v>0.28976921168952358</v>
          </cell>
          <cell r="H449">
            <v>0.26959259355265908</v>
          </cell>
          <cell r="I449">
            <v>0.27556910025821729</v>
          </cell>
          <cell r="J449">
            <v>0.27261748469427027</v>
          </cell>
          <cell r="K449">
            <v>0.25815365005977214</v>
          </cell>
          <cell r="L449">
            <v>0.25009227380830334</v>
          </cell>
          <cell r="M449">
            <v>0.25202931971699655</v>
          </cell>
        </row>
        <row r="450">
          <cell r="A450" t="str">
            <v>Others</v>
          </cell>
          <cell r="B450">
            <v>0.32149231537289669</v>
          </cell>
          <cell r="C450">
            <v>0.29308413458782462</v>
          </cell>
          <cell r="D450">
            <v>0.19568904022525463</v>
          </cell>
          <cell r="E450">
            <v>0.10074328227724091</v>
          </cell>
          <cell r="F450">
            <v>3.428686768529645E-2</v>
          </cell>
          <cell r="G450">
            <v>1.7806805613055112E-2</v>
          </cell>
          <cell r="H450">
            <v>1.0274063643467713E-2</v>
          </cell>
          <cell r="I450">
            <v>6.0336246471244907E-3</v>
          </cell>
          <cell r="J450">
            <v>3.7481569556636935E-3</v>
          </cell>
          <cell r="K450">
            <v>2.4401816484687041E-3</v>
          </cell>
          <cell r="L450">
            <v>1.6709351762488945E-3</v>
          </cell>
          <cell r="M450">
            <v>1.1852390873898003E-3</v>
          </cell>
        </row>
        <row r="451">
          <cell r="A451" t="str">
            <v>Less: Inter segmental</v>
          </cell>
          <cell r="B451">
            <v>1.5968125885183766E-2</v>
          </cell>
          <cell r="C451">
            <v>6.4938874909882044E-3</v>
          </cell>
          <cell r="D451">
            <v>5.3237609841400614E-3</v>
          </cell>
          <cell r="E451">
            <v>1.683317980474355E-2</v>
          </cell>
          <cell r="F451">
            <v>1.6660451591884545E-2</v>
          </cell>
          <cell r="G451">
            <v>9.6139634323424168E-3</v>
          </cell>
          <cell r="H451">
            <v>6.1633409106010882E-3</v>
          </cell>
          <cell r="I451">
            <v>4.021700437714151E-3</v>
          </cell>
          <cell r="J451">
            <v>2.7759183558460124E-3</v>
          </cell>
          <cell r="K451">
            <v>2.0080224641687832E-3</v>
          </cell>
          <cell r="L451">
            <v>1.527789436032424E-3</v>
          </cell>
          <cell r="M451">
            <v>1.2041133097374771E-3</v>
          </cell>
        </row>
        <row r="452">
          <cell r="A452" t="str">
            <v>Reconciliation</v>
          </cell>
        </row>
        <row r="453">
          <cell r="A453" t="str">
            <v>Profits</v>
          </cell>
        </row>
        <row r="454">
          <cell r="A454" t="str">
            <v>Value Retailing</v>
          </cell>
          <cell r="B454">
            <v>28.914000000000001</v>
          </cell>
          <cell r="C454">
            <v>113.79900000000001</v>
          </cell>
          <cell r="D454">
            <v>237.614</v>
          </cell>
          <cell r="E454">
            <v>460.029</v>
          </cell>
          <cell r="F454">
            <v>972.80499999999995</v>
          </cell>
          <cell r="G454">
            <v>1457.0612249793933</v>
          </cell>
          <cell r="H454">
            <v>2053.5069575267903</v>
          </cell>
          <cell r="I454">
            <v>2906.6520814210489</v>
          </cell>
          <cell r="J454">
            <v>4234.371085514601</v>
          </cell>
          <cell r="K454">
            <v>5974.5603399703878</v>
          </cell>
          <cell r="L454">
            <v>7940.9971803985572</v>
          </cell>
          <cell r="M454">
            <v>10051.75282455161</v>
          </cell>
        </row>
        <row r="455">
          <cell r="A455" t="str">
            <v>PBIT per sq ft</v>
          </cell>
          <cell r="B455" t="e">
            <v>#REF!</v>
          </cell>
          <cell r="C455">
            <v>381.87583892617454</v>
          </cell>
          <cell r="D455">
            <v>580.60843005497861</v>
          </cell>
          <cell r="E455">
            <v>598.21199999999999</v>
          </cell>
          <cell r="F455">
            <v>808.17499999999995</v>
          </cell>
          <cell r="G455">
            <v>561.37978230760666</v>
          </cell>
          <cell r="H455">
            <v>457.59415017374425</v>
          </cell>
          <cell r="I455">
            <v>443.71168832022198</v>
          </cell>
          <cell r="J455">
            <v>466.03605543231384</v>
          </cell>
          <cell r="K455">
            <v>491.15050493954283</v>
          </cell>
          <cell r="L455">
            <v>524.07376009260611</v>
          </cell>
          <cell r="M455">
            <v>565.82518501570144</v>
          </cell>
        </row>
        <row r="456">
          <cell r="A456" t="str">
            <v>PBIT % of sales</v>
          </cell>
          <cell r="B456">
            <v>6.7224663458185119E-2</v>
          </cell>
          <cell r="C456">
            <v>7.9365156855661548E-2</v>
          </cell>
          <cell r="D456">
            <v>7.4270041336844492E-2</v>
          </cell>
          <cell r="E456">
            <v>7.6795563232401942E-2</v>
          </cell>
          <cell r="F456">
            <v>7.599998687506973E-2</v>
          </cell>
          <cell r="G456">
            <v>6.4000000000000001E-2</v>
          </cell>
          <cell r="H456">
            <v>5.6000000000000001E-2</v>
          </cell>
          <cell r="I456">
            <v>5.1999999999999998E-2</v>
          </cell>
          <cell r="J456">
            <v>5.1999999999999998E-2</v>
          </cell>
          <cell r="K456">
            <v>5.1999999999999998E-2</v>
          </cell>
          <cell r="L456">
            <v>5.1999999999999998E-2</v>
          </cell>
          <cell r="M456">
            <v>5.1999999999999998E-2</v>
          </cell>
        </row>
        <row r="457">
          <cell r="A457" t="str">
            <v>% of total EBIT</v>
          </cell>
          <cell r="B457">
            <v>0.11849757177107027</v>
          </cell>
          <cell r="C457">
            <v>0.25091392562475473</v>
          </cell>
          <cell r="D457">
            <v>0.38160441067594281</v>
          </cell>
          <cell r="E457">
            <v>0.43471099683342451</v>
          </cell>
          <cell r="F457">
            <v>0.5462189356421745</v>
          </cell>
          <cell r="G457">
            <v>0.53321120140683109</v>
          </cell>
          <cell r="H457">
            <v>0.53714740505567637</v>
          </cell>
          <cell r="I457">
            <v>0.51186680173395738</v>
          </cell>
          <cell r="J457">
            <v>0.51593324971503418</v>
          </cell>
          <cell r="K457">
            <v>0.53462293849982256</v>
          </cell>
          <cell r="L457">
            <v>0.54528520901242383</v>
          </cell>
          <cell r="M457">
            <v>0.54278333709086313</v>
          </cell>
        </row>
        <row r="459">
          <cell r="A459" t="str">
            <v>Lifestyle Retailing</v>
          </cell>
          <cell r="B459">
            <v>215.09100000000001</v>
          </cell>
          <cell r="C459">
            <v>339.73899999999998</v>
          </cell>
          <cell r="D459">
            <v>385.05700000000002</v>
          </cell>
          <cell r="E459">
            <v>598.21199999999999</v>
          </cell>
          <cell r="F459">
            <v>808.17499999999995</v>
          </cell>
          <cell r="G459">
            <v>1275.5543336117703</v>
          </cell>
          <cell r="H459">
            <v>1769.4789457820796</v>
          </cell>
          <cell r="I459">
            <v>2771.8800514985232</v>
          </cell>
          <cell r="J459">
            <v>3972.8361217227207</v>
          </cell>
          <cell r="K459">
            <v>5200.718365307931</v>
          </cell>
          <cell r="L459">
            <v>6622.0187407203093</v>
          </cell>
          <cell r="M459">
            <v>8467.1517505697248</v>
          </cell>
        </row>
        <row r="460">
          <cell r="A460" t="str">
            <v>PBIT per sq ft</v>
          </cell>
          <cell r="B460" t="e">
            <v>#REF!</v>
          </cell>
          <cell r="C460">
            <v>1470.7316017316016</v>
          </cell>
          <cell r="D460">
            <v>1013.9749835418039</v>
          </cell>
          <cell r="E460">
            <v>977.87004495300357</v>
          </cell>
          <cell r="F460">
            <v>878.45108695652164</v>
          </cell>
          <cell r="G460">
            <v>1046.8234169977598</v>
          </cell>
          <cell r="H460">
            <v>878.80752211675178</v>
          </cell>
          <cell r="I460">
            <v>893.86651128620554</v>
          </cell>
          <cell r="J460">
            <v>929.5793255937856</v>
          </cell>
          <cell r="K460">
            <v>994.18071045579393</v>
          </cell>
          <cell r="L460">
            <v>1072.7002196454089</v>
          </cell>
          <cell r="M460">
            <v>1154.0805784013698</v>
          </cell>
        </row>
        <row r="461">
          <cell r="A461" t="str">
            <v>PBIT % of sales</v>
          </cell>
          <cell r="B461">
            <v>0.14201109594766168</v>
          </cell>
          <cell r="C461">
            <v>0.19529483720879431</v>
          </cell>
          <cell r="D461">
            <v>0.18072668595384223</v>
          </cell>
          <cell r="E461">
            <v>0.16370559417480299</v>
          </cell>
          <cell r="F461">
            <v>0.1456586888942718</v>
          </cell>
          <cell r="G461">
            <v>0.13600000000000001</v>
          </cell>
          <cell r="H461">
            <v>0.13</v>
          </cell>
          <cell r="I461">
            <v>0.13</v>
          </cell>
          <cell r="J461">
            <v>0.13</v>
          </cell>
          <cell r="K461">
            <v>0.13</v>
          </cell>
          <cell r="L461">
            <v>0.13</v>
          </cell>
          <cell r="M461">
            <v>0.13</v>
          </cell>
        </row>
        <row r="462">
          <cell r="A462" t="str">
            <v>% of total EBIT</v>
          </cell>
          <cell r="B462">
            <v>0.88150242822892977</v>
          </cell>
          <cell r="C462">
            <v>0.74908607437524521</v>
          </cell>
          <cell r="D462">
            <v>0.61839558932405714</v>
          </cell>
          <cell r="E462">
            <v>0.56528900316657549</v>
          </cell>
          <cell r="F462">
            <v>0.45378106435782545</v>
          </cell>
          <cell r="G462">
            <v>0.46678879859316885</v>
          </cell>
          <cell r="H462">
            <v>0.46285259494432368</v>
          </cell>
          <cell r="I462">
            <v>0.48813319826604257</v>
          </cell>
          <cell r="J462">
            <v>0.48406675028496587</v>
          </cell>
          <cell r="K462">
            <v>0.46537706150017738</v>
          </cell>
          <cell r="L462">
            <v>0.45471479098757617</v>
          </cell>
          <cell r="M462">
            <v>0.45721666290913693</v>
          </cell>
        </row>
        <row r="464">
          <cell r="A464" t="str">
            <v>Total EBIT</v>
          </cell>
          <cell r="B464">
            <v>244.005</v>
          </cell>
          <cell r="C464">
            <v>453.53800000000001</v>
          </cell>
          <cell r="D464">
            <v>622.67100000000005</v>
          </cell>
          <cell r="E464">
            <v>1058.241</v>
          </cell>
          <cell r="F464">
            <v>1780.98</v>
          </cell>
          <cell r="G464">
            <v>2732.6155585911638</v>
          </cell>
          <cell r="H464">
            <v>3822.9859033088696</v>
          </cell>
          <cell r="I464">
            <v>5678.5321329195722</v>
          </cell>
          <cell r="J464">
            <v>8207.2072072373212</v>
          </cell>
          <cell r="K464">
            <v>11175.278705278319</v>
          </cell>
          <cell r="L464">
            <v>14563.015921118866</v>
          </cell>
          <cell r="M464">
            <v>18518.904575121334</v>
          </cell>
        </row>
        <row r="465">
          <cell r="A465" t="str">
            <v>Less : Interest</v>
          </cell>
          <cell r="B465">
            <v>112.375</v>
          </cell>
          <cell r="C465">
            <v>176.69200000000001</v>
          </cell>
          <cell r="D465">
            <v>231.47</v>
          </cell>
          <cell r="E465">
            <v>274.56599999999997</v>
          </cell>
          <cell r="F465">
            <v>335.24799999999999</v>
          </cell>
          <cell r="G465">
            <v>897.60000000000014</v>
          </cell>
          <cell r="H465">
            <v>1852.7455799999998</v>
          </cell>
          <cell r="I465">
            <v>2741.4661593034289</v>
          </cell>
          <cell r="J465">
            <v>3081.3406488237961</v>
          </cell>
          <cell r="K465">
            <v>3466.6236215753688</v>
          </cell>
          <cell r="L465">
            <v>4215.5317858885355</v>
          </cell>
          <cell r="M465">
            <v>4508.0317858885355</v>
          </cell>
        </row>
        <row r="467">
          <cell r="A467" t="str">
            <v>Other Unallocable expenditure net of other income</v>
          </cell>
          <cell r="B467">
            <v>56.37</v>
          </cell>
          <cell r="C467">
            <v>135.25200000000001</v>
          </cell>
          <cell r="D467">
            <v>147.08199999999999</v>
          </cell>
          <cell r="E467">
            <v>252.46799999999999</v>
          </cell>
          <cell r="F467">
            <v>526.76400000000001</v>
          </cell>
          <cell r="G467">
            <v>809.18500000000006</v>
          </cell>
          <cell r="H467">
            <v>1211.7285265130081</v>
          </cell>
          <cell r="I467">
            <v>1856.9995741017503</v>
          </cell>
          <cell r="J467">
            <v>2690.3874835770876</v>
          </cell>
          <cell r="K467">
            <v>3719.2293080702589</v>
          </cell>
          <cell r="L467">
            <v>4888.3018980643756</v>
          </cell>
          <cell r="M467">
            <v>6202.3199474709318</v>
          </cell>
        </row>
        <row r="469">
          <cell r="A469" t="str">
            <v>Unallocable expenditure gross of other income % of sales</v>
          </cell>
          <cell r="B469">
            <v>1.975889728738417E-2</v>
          </cell>
          <cell r="C469">
            <v>3.0405070479147606E-2</v>
          </cell>
          <cell r="D469">
            <v>2.2342300411446369E-2</v>
          </cell>
          <cell r="E469">
            <v>2.3980695989957414E-2</v>
          </cell>
          <cell r="F469">
            <v>2.8202822563050442E-2</v>
          </cell>
          <cell r="G469">
            <v>2.5000000000000001E-2</v>
          </cell>
          <cell r="H469">
            <v>2.4E-2</v>
          </cell>
          <cell r="I469">
            <v>2.4E-2</v>
          </cell>
          <cell r="J469">
            <v>2.4E-2</v>
          </cell>
          <cell r="K469">
            <v>2.4E-2</v>
          </cell>
          <cell r="L469">
            <v>2.4E-2</v>
          </cell>
          <cell r="M469">
            <v>2.4E-2</v>
          </cell>
        </row>
        <row r="471">
          <cell r="A471" t="str">
            <v>Total EBT</v>
          </cell>
          <cell r="B471">
            <v>75.259999999999991</v>
          </cell>
          <cell r="C471">
            <v>141.59399999999999</v>
          </cell>
          <cell r="D471">
            <v>244.11900000000003</v>
          </cell>
          <cell r="E471">
            <v>531.20699999999999</v>
          </cell>
          <cell r="F471">
            <v>918.96799999999996</v>
          </cell>
          <cell r="G471">
            <v>1025.8305585911635</v>
          </cell>
          <cell r="H471">
            <v>758.51179679586176</v>
          </cell>
          <cell r="I471">
            <v>1080.066399514393</v>
          </cell>
          <cell r="J471">
            <v>2435.4790748364376</v>
          </cell>
          <cell r="K471">
            <v>3989.4257756326911</v>
          </cell>
          <cell r="L471">
            <v>5459.1822371659546</v>
          </cell>
          <cell r="M471">
            <v>7808.5528417618671</v>
          </cell>
        </row>
        <row r="472">
          <cell r="A472" t="str">
            <v>As calculated from detailed Annual Report</v>
          </cell>
          <cell r="B472">
            <v>75.22600000000017</v>
          </cell>
          <cell r="C472">
            <v>141.59700000000052</v>
          </cell>
          <cell r="D472">
            <v>244.11999999999955</v>
          </cell>
          <cell r="E472">
            <v>531.20969999999954</v>
          </cell>
          <cell r="F472">
            <v>918.58699999999772</v>
          </cell>
          <cell r="G472">
            <v>921.30000000000712</v>
          </cell>
          <cell r="H472">
            <v>1955.8264146686713</v>
          </cell>
          <cell r="I472">
            <v>2762.5984332821176</v>
          </cell>
          <cell r="J472">
            <v>4955.0255677572868</v>
          </cell>
          <cell r="K472">
            <v>8016.471256337677</v>
          </cell>
          <cell r="L472">
            <v>11565.064274287826</v>
          </cell>
          <cell r="M472">
            <v>15659.142776865507</v>
          </cell>
        </row>
        <row r="473">
          <cell r="A473" t="str">
            <v>Difference</v>
          </cell>
          <cell r="B473">
            <v>3.3999999999821284E-2</v>
          </cell>
          <cell r="C473">
            <v>-3.0000000005259153E-3</v>
          </cell>
          <cell r="D473">
            <v>-9.9999999952160579E-4</v>
          </cell>
          <cell r="E473">
            <v>-2.6999999995496182E-3</v>
          </cell>
          <cell r="F473">
            <v>0.38100000000224554</v>
          </cell>
          <cell r="G473">
            <v>104.53055859115636</v>
          </cell>
          <cell r="H473">
            <v>-1197.3146178728095</v>
          </cell>
          <cell r="I473">
            <v>-1682.5320337677247</v>
          </cell>
          <cell r="J473">
            <v>-2519.5464929208492</v>
          </cell>
          <cell r="K473">
            <v>-4027.0454807049859</v>
          </cell>
          <cell r="L473">
            <v>-6105.8820371218717</v>
          </cell>
          <cell r="M473">
            <v>-7850.5899351036396</v>
          </cell>
        </row>
        <row r="475">
          <cell r="A475" t="str">
            <v>Formatwise EBITDA for F2007</v>
          </cell>
        </row>
        <row r="477">
          <cell r="A477" t="str">
            <v>Pantaloon</v>
          </cell>
          <cell r="F477">
            <v>0.09</v>
          </cell>
          <cell r="G477">
            <v>0.09</v>
          </cell>
          <cell r="H477">
            <v>0.09</v>
          </cell>
          <cell r="I477">
            <v>0.09</v>
          </cell>
          <cell r="J477">
            <v>0.09</v>
          </cell>
          <cell r="K477">
            <v>0.09</v>
          </cell>
          <cell r="L477">
            <v>0.09</v>
          </cell>
          <cell r="M477">
            <v>0.09</v>
          </cell>
        </row>
        <row r="478">
          <cell r="A478" t="str">
            <v>Central</v>
          </cell>
          <cell r="F478">
            <v>0.08</v>
          </cell>
          <cell r="G478">
            <v>0.08</v>
          </cell>
          <cell r="H478">
            <v>0.08</v>
          </cell>
          <cell r="I478">
            <v>0.08</v>
          </cell>
          <cell r="J478">
            <v>0.08</v>
          </cell>
          <cell r="K478">
            <v>0.08</v>
          </cell>
          <cell r="L478">
            <v>0.08</v>
          </cell>
          <cell r="M478">
            <v>0.08</v>
          </cell>
        </row>
        <row r="479">
          <cell r="A479" t="str">
            <v>BB</v>
          </cell>
          <cell r="F479">
            <v>0.08</v>
          </cell>
          <cell r="G479">
            <v>0.08</v>
          </cell>
          <cell r="H479">
            <v>0.08</v>
          </cell>
          <cell r="I479">
            <v>0.08</v>
          </cell>
          <cell r="J479">
            <v>0.08</v>
          </cell>
          <cell r="K479">
            <v>0.08</v>
          </cell>
          <cell r="L479">
            <v>0.08</v>
          </cell>
          <cell r="M479">
            <v>0.08</v>
          </cell>
        </row>
        <row r="480">
          <cell r="A480" t="str">
            <v>FB</v>
          </cell>
          <cell r="F480">
            <v>0.02</v>
          </cell>
          <cell r="G480">
            <v>0.02</v>
          </cell>
          <cell r="H480">
            <v>0.02</v>
          </cell>
          <cell r="I480">
            <v>0.02</v>
          </cell>
          <cell r="J480">
            <v>0.02</v>
          </cell>
          <cell r="K480">
            <v>0.02</v>
          </cell>
          <cell r="L480">
            <v>0.02</v>
          </cell>
          <cell r="M480">
            <v>0.02</v>
          </cell>
        </row>
        <row r="482">
          <cell r="A482" t="str">
            <v>Weighted Average EBITDA</v>
          </cell>
          <cell r="F482">
            <v>6.525319893423738E-2</v>
          </cell>
          <cell r="G482">
            <v>6.5850797635497504E-2</v>
          </cell>
          <cell r="H482">
            <v>6.5901348623271364E-2</v>
          </cell>
          <cell r="I482">
            <v>6.5978685584928989E-2</v>
          </cell>
          <cell r="J482">
            <v>6.6057673990490395E-2</v>
          </cell>
          <cell r="K482">
            <v>6.6111079078822646E-2</v>
          </cell>
          <cell r="L482">
            <v>6.6427389535811981E-2</v>
          </cell>
          <cell r="M482">
            <v>6.6957871066939886E-2</v>
          </cell>
        </row>
        <row r="485">
          <cell r="B485" t="str">
            <v>F2002</v>
          </cell>
          <cell r="C485" t="str">
            <v>F2003</v>
          </cell>
          <cell r="D485" t="str">
            <v>F2004</v>
          </cell>
          <cell r="E485" t="str">
            <v>F2005</v>
          </cell>
          <cell r="F485" t="str">
            <v>F2006</v>
          </cell>
          <cell r="G485" t="str">
            <v>F2007</v>
          </cell>
        </row>
        <row r="486">
          <cell r="A486" t="str">
            <v>Depreciation % of GB</v>
          </cell>
          <cell r="B486">
            <v>2.1594216025057473E-2</v>
          </cell>
          <cell r="C486">
            <v>2.6396023872718725E-2</v>
          </cell>
          <cell r="D486">
            <v>4.7603836979272118E-2</v>
          </cell>
          <cell r="E486">
            <v>5.3098652631595709E-2</v>
          </cell>
          <cell r="F486">
            <v>5.6873782121128341E-2</v>
          </cell>
          <cell r="G486">
            <v>4.8052980823132176E-2</v>
          </cell>
          <cell r="H486">
            <v>6.1199999999999997E-2</v>
          </cell>
          <cell r="I486">
            <v>0.06</v>
          </cell>
          <cell r="J486">
            <v>0.06</v>
          </cell>
          <cell r="K486">
            <v>0.06</v>
          </cell>
          <cell r="L486">
            <v>0.06</v>
          </cell>
          <cell r="M486">
            <v>0.06</v>
          </cell>
        </row>
        <row r="487">
          <cell r="A487" t="str">
            <v>Calculation of Capex</v>
          </cell>
        </row>
        <row r="488">
          <cell r="A488" t="str">
            <v>Average Capex per sq ft</v>
          </cell>
        </row>
        <row r="489">
          <cell r="A489" t="str">
            <v>Capex per sq ft for Pantaloon</v>
          </cell>
          <cell r="F489">
            <v>1200</v>
          </cell>
          <cell r="G489">
            <v>1320</v>
          </cell>
          <cell r="H489">
            <v>1452.0000000000002</v>
          </cell>
          <cell r="I489">
            <v>1524.6000000000004</v>
          </cell>
          <cell r="J489">
            <v>1600.8300000000004</v>
          </cell>
          <cell r="K489">
            <v>1680.8715000000004</v>
          </cell>
          <cell r="L489">
            <v>1764.9150750000006</v>
          </cell>
          <cell r="M489">
            <v>1853.1608287500007</v>
          </cell>
        </row>
        <row r="490">
          <cell r="A490" t="str">
            <v>Capex for Pantaloon</v>
          </cell>
          <cell r="F490">
            <v>240</v>
          </cell>
          <cell r="G490">
            <v>396</v>
          </cell>
          <cell r="H490">
            <v>421.08000000000004</v>
          </cell>
          <cell r="I490">
            <v>853.77600000000029</v>
          </cell>
          <cell r="J490">
            <v>672.34860000000015</v>
          </cell>
          <cell r="K490">
            <v>705.96603000000016</v>
          </cell>
          <cell r="L490">
            <v>988.35244200000034</v>
          </cell>
          <cell r="M490">
            <v>1037.7700641000004</v>
          </cell>
        </row>
        <row r="491">
          <cell r="A491" t="str">
            <v>Capex per sq ft for Central</v>
          </cell>
          <cell r="F491">
            <v>700</v>
          </cell>
          <cell r="G491">
            <v>770.00000000000011</v>
          </cell>
          <cell r="H491">
            <v>847.00000000000023</v>
          </cell>
          <cell r="I491">
            <v>889.35000000000025</v>
          </cell>
          <cell r="J491">
            <v>933.81750000000034</v>
          </cell>
          <cell r="K491">
            <v>980.50837500000034</v>
          </cell>
          <cell r="L491">
            <v>1029.5337937500003</v>
          </cell>
          <cell r="M491">
            <v>1081.0104834375004</v>
          </cell>
        </row>
        <row r="492">
          <cell r="A492" t="str">
            <v>Capex for Central</v>
          </cell>
          <cell r="F492">
            <v>0</v>
          </cell>
          <cell r="G492">
            <v>74.690000000000012</v>
          </cell>
          <cell r="H492">
            <v>392.16100000000012</v>
          </cell>
          <cell r="I492">
            <v>667.01250000000027</v>
          </cell>
          <cell r="J492">
            <v>420.21787500000016</v>
          </cell>
          <cell r="K492">
            <v>441.2287687500002</v>
          </cell>
          <cell r="L492">
            <v>308.86013812500011</v>
          </cell>
          <cell r="M492">
            <v>810.75786257812535</v>
          </cell>
        </row>
        <row r="493">
          <cell r="A493" t="str">
            <v>Capex per sq ft for Big Bazaar</v>
          </cell>
          <cell r="F493">
            <v>850</v>
          </cell>
          <cell r="G493">
            <v>935.00000000000011</v>
          </cell>
          <cell r="H493">
            <v>1028.5000000000002</v>
          </cell>
          <cell r="I493">
            <v>1079.9250000000002</v>
          </cell>
          <cell r="J493">
            <v>1133.9212500000003</v>
          </cell>
          <cell r="K493">
            <v>1190.6173125000005</v>
          </cell>
          <cell r="L493">
            <v>1250.1481781250006</v>
          </cell>
          <cell r="M493">
            <v>1312.6555870312507</v>
          </cell>
        </row>
        <row r="494">
          <cell r="A494" t="str">
            <v>Capex for Big Bazaar</v>
          </cell>
          <cell r="F494">
            <v>382.5</v>
          </cell>
          <cell r="G494">
            <v>1257.5750000000003</v>
          </cell>
          <cell r="H494">
            <v>1702.1675000000005</v>
          </cell>
          <cell r="I494">
            <v>1555.0920000000003</v>
          </cell>
          <cell r="J494">
            <v>2721.411000000001</v>
          </cell>
          <cell r="K494">
            <v>2857.4815500000009</v>
          </cell>
          <cell r="L494">
            <v>3000.3556275000014</v>
          </cell>
          <cell r="M494">
            <v>2520.2987271000015</v>
          </cell>
        </row>
        <row r="495">
          <cell r="A495" t="str">
            <v>Capex per sq ft for Food Bazaar</v>
          </cell>
          <cell r="F495">
            <v>750</v>
          </cell>
          <cell r="G495">
            <v>825.00000000000011</v>
          </cell>
          <cell r="H495">
            <v>907.50000000000023</v>
          </cell>
          <cell r="I495">
            <v>952.87500000000023</v>
          </cell>
          <cell r="J495">
            <v>1000.5187500000003</v>
          </cell>
          <cell r="K495">
            <v>1050.5446875000005</v>
          </cell>
          <cell r="L495">
            <v>1103.0719218750005</v>
          </cell>
          <cell r="M495">
            <v>1158.2255179687506</v>
          </cell>
        </row>
        <row r="496">
          <cell r="A496" t="str">
            <v>Capex for Food Bazaar</v>
          </cell>
          <cell r="F496">
            <v>118.5</v>
          </cell>
          <cell r="G496">
            <v>288.75000000000006</v>
          </cell>
          <cell r="H496">
            <v>394.06604651162803</v>
          </cell>
          <cell r="I496">
            <v>568.9328546511631</v>
          </cell>
          <cell r="J496">
            <v>633.58431540697666</v>
          </cell>
          <cell r="K496">
            <v>760.30117848837267</v>
          </cell>
          <cell r="L496">
            <v>498.9476483829946</v>
          </cell>
          <cell r="M496">
            <v>523.89503080214376</v>
          </cell>
        </row>
        <row r="497">
          <cell r="A497" t="str">
            <v>Capex per sq ft for Other formats</v>
          </cell>
          <cell r="F497">
            <v>1000</v>
          </cell>
          <cell r="G497">
            <v>1100</v>
          </cell>
          <cell r="H497">
            <v>1155</v>
          </cell>
          <cell r="I497">
            <v>1212.75</v>
          </cell>
          <cell r="J497">
            <v>1273.3875</v>
          </cell>
          <cell r="K497">
            <v>1337.056875</v>
          </cell>
          <cell r="L497">
            <v>1403.9097187500001</v>
          </cell>
          <cell r="M497">
            <v>1474.1052046875002</v>
          </cell>
        </row>
        <row r="498">
          <cell r="A498" t="str">
            <v>Capex for other formats</v>
          </cell>
          <cell r="G498">
            <v>165</v>
          </cell>
          <cell r="H498">
            <v>46.2</v>
          </cell>
          <cell r="I498">
            <v>87.317999999999998</v>
          </cell>
          <cell r="J498">
            <v>119.18907</v>
          </cell>
          <cell r="K498">
            <v>108.4620537</v>
          </cell>
          <cell r="L498">
            <v>102.49664074650002</v>
          </cell>
          <cell r="M498">
            <v>123.7646937013987</v>
          </cell>
        </row>
        <row r="499">
          <cell r="A499" t="str">
            <v>Total Capex on formats</v>
          </cell>
          <cell r="F499">
            <v>741</v>
          </cell>
          <cell r="G499">
            <v>2182.0150000000003</v>
          </cell>
          <cell r="H499">
            <v>2955.6745465116283</v>
          </cell>
          <cell r="I499">
            <v>3732.1313546511642</v>
          </cell>
          <cell r="J499">
            <v>4566.7508604069781</v>
          </cell>
          <cell r="K499">
            <v>4873.4395809383741</v>
          </cell>
          <cell r="L499">
            <v>4899.0124967544962</v>
          </cell>
          <cell r="M499">
            <v>5016.4863782816692</v>
          </cell>
        </row>
        <row r="500">
          <cell r="A500" t="str">
            <v>Other Capex</v>
          </cell>
          <cell r="F500">
            <v>500</v>
          </cell>
          <cell r="G500">
            <v>2000</v>
          </cell>
          <cell r="H500">
            <v>3000</v>
          </cell>
          <cell r="I500">
            <v>2000</v>
          </cell>
          <cell r="J500">
            <v>3000</v>
          </cell>
          <cell r="K500">
            <v>3000</v>
          </cell>
          <cell r="L500">
            <v>3000</v>
          </cell>
          <cell r="M500">
            <v>4000</v>
          </cell>
        </row>
        <row r="501">
          <cell r="A501" t="str">
            <v>Addition to GB (Total Capex)</v>
          </cell>
          <cell r="F501">
            <v>1241</v>
          </cell>
          <cell r="G501">
            <v>4182.0150000000003</v>
          </cell>
          <cell r="H501">
            <v>5955.6745465116283</v>
          </cell>
          <cell r="I501">
            <v>5732.1313546511647</v>
          </cell>
          <cell r="J501">
            <v>7566.7508604069781</v>
          </cell>
          <cell r="K501">
            <v>7873.4395809383741</v>
          </cell>
          <cell r="L501">
            <v>7899.0124967544962</v>
          </cell>
          <cell r="M501">
            <v>9016.4863782816683</v>
          </cell>
        </row>
        <row r="503">
          <cell r="A503" t="str">
            <v>Addition GB</v>
          </cell>
          <cell r="C503">
            <v>452.53699999999913</v>
          </cell>
          <cell r="D503">
            <v>-559.68599999999947</v>
          </cell>
          <cell r="E503">
            <v>663.96499999999992</v>
          </cell>
          <cell r="F503">
            <v>1149.0089999999996</v>
          </cell>
          <cell r="G503">
            <v>4010.648000000001</v>
          </cell>
        </row>
        <row r="504">
          <cell r="A504" t="str">
            <v>Addition to GB/Addition to sq ft</v>
          </cell>
          <cell r="E504">
            <v>640.892857142857</v>
          </cell>
          <cell r="F504">
            <v>1422.0408415841582</v>
          </cell>
          <cell r="G504">
            <v>1749.8464223385695</v>
          </cell>
        </row>
        <row r="512">
          <cell r="A512" t="str">
            <v xml:space="preserve">Schedules to P &amp; L </v>
          </cell>
          <cell r="B512" t="str">
            <v>F2002</v>
          </cell>
          <cell r="C512" t="str">
            <v>F2003</v>
          </cell>
          <cell r="D512" t="str">
            <v>F2004</v>
          </cell>
          <cell r="E512" t="str">
            <v>F2005</v>
          </cell>
          <cell r="F512" t="str">
            <v>F2006</v>
          </cell>
          <cell r="G512" t="str">
            <v>F2007</v>
          </cell>
          <cell r="H512" t="str">
            <v>F2008</v>
          </cell>
          <cell r="I512" t="str">
            <v>F2009e</v>
          </cell>
          <cell r="J512" t="str">
            <v>F2010e</v>
          </cell>
          <cell r="K512" t="str">
            <v>F2011e</v>
          </cell>
          <cell r="L512" t="str">
            <v>F2012e</v>
          </cell>
          <cell r="M512" t="str">
            <v>F2013e</v>
          </cell>
        </row>
        <row r="514">
          <cell r="A514" t="str">
            <v>Sales and Services</v>
          </cell>
        </row>
        <row r="515">
          <cell r="A515" t="str">
            <v>Sales</v>
          </cell>
          <cell r="B515">
            <v>2788.9969999999998</v>
          </cell>
          <cell r="C515">
            <v>4373.5619999999999</v>
          </cell>
          <cell r="D515">
            <v>6473.28</v>
          </cell>
          <cell r="E515">
            <v>10182.661</v>
          </cell>
          <cell r="F515">
            <v>17584.978999999999</v>
          </cell>
        </row>
        <row r="516">
          <cell r="A516" t="str">
            <v>Other Operating Income</v>
          </cell>
          <cell r="B516">
            <v>63.895000000000003</v>
          </cell>
          <cell r="C516">
            <v>74.775000000000006</v>
          </cell>
          <cell r="D516">
            <v>109.83799999999999</v>
          </cell>
          <cell r="E516">
            <v>345.30700000000002</v>
          </cell>
          <cell r="F516">
            <v>1092.7260000000001</v>
          </cell>
        </row>
        <row r="517">
          <cell r="B517">
            <v>2852.8919999999998</v>
          </cell>
          <cell r="C517">
            <v>4448.3369999999995</v>
          </cell>
          <cell r="D517">
            <v>6583.1179999999995</v>
          </cell>
          <cell r="E517">
            <v>10527.968000000001</v>
          </cell>
          <cell r="F517">
            <v>18677.704999999998</v>
          </cell>
          <cell r="G517" t="str">
            <v>FORECASTED AT SEGMENTAL LEVEL</v>
          </cell>
        </row>
        <row r="519">
          <cell r="A519" t="str">
            <v>Other Income</v>
          </cell>
        </row>
        <row r="520">
          <cell r="A520" t="str">
            <v>Chit</v>
          </cell>
          <cell r="B520">
            <v>8.9999999999999993E-3</v>
          </cell>
        </row>
        <row r="521">
          <cell r="A521" t="str">
            <v>Dividend</v>
          </cell>
          <cell r="B521">
            <v>5.1999999999999998E-2</v>
          </cell>
          <cell r="C521">
            <v>0.111</v>
          </cell>
          <cell r="D521">
            <v>4.9000000000000002E-2</v>
          </cell>
          <cell r="E521">
            <v>7.5999999999999998E-2</v>
          </cell>
          <cell r="H521">
            <v>5.1127900000000004</v>
          </cell>
        </row>
        <row r="522">
          <cell r="A522" t="str">
            <v>Export Benefits</v>
          </cell>
          <cell r="B522">
            <v>1.256</v>
          </cell>
          <cell r="C522">
            <v>1.425</v>
          </cell>
          <cell r="D522">
            <v>0.39500000000000002</v>
          </cell>
          <cell r="E522">
            <v>3.722</v>
          </cell>
        </row>
        <row r="523">
          <cell r="A523" t="str">
            <v>Miscellaneous Income</v>
          </cell>
          <cell r="B523">
            <v>3.7450000000000001</v>
          </cell>
          <cell r="C523">
            <v>4.3920000000000003</v>
          </cell>
          <cell r="D523">
            <v>6.7320000000000002</v>
          </cell>
          <cell r="E523">
            <v>16.331</v>
          </cell>
          <cell r="H523">
            <v>32.477638999999996</v>
          </cell>
        </row>
        <row r="524">
          <cell r="A524" t="str">
            <v>Profit on Sale of Shares</v>
          </cell>
          <cell r="B524">
            <v>0</v>
          </cell>
          <cell r="D524">
            <v>0.44400000000000001</v>
          </cell>
          <cell r="E524">
            <v>11.711</v>
          </cell>
        </row>
        <row r="525">
          <cell r="A525" t="str">
            <v>Rent Received</v>
          </cell>
          <cell r="B525">
            <v>0</v>
          </cell>
          <cell r="C525">
            <v>0.6</v>
          </cell>
          <cell r="D525">
            <v>0.66400000000000003</v>
          </cell>
          <cell r="E525">
            <v>0.66</v>
          </cell>
        </row>
        <row r="526">
          <cell r="A526" t="str">
            <v>Cash Discount</v>
          </cell>
          <cell r="B526">
            <v>0</v>
          </cell>
          <cell r="C526">
            <v>0.61399999999999999</v>
          </cell>
          <cell r="D526">
            <v>2.5419999999999998</v>
          </cell>
          <cell r="E526">
            <v>8.6170000000000009</v>
          </cell>
        </row>
        <row r="527">
          <cell r="A527" t="str">
            <v>Insurance Claim</v>
          </cell>
          <cell r="B527">
            <v>0.65100000000000002</v>
          </cell>
          <cell r="C527">
            <v>0.29199999999999998</v>
          </cell>
          <cell r="D527">
            <v>0.45</v>
          </cell>
          <cell r="E527">
            <v>0.78300000000000003</v>
          </cell>
        </row>
        <row r="528">
          <cell r="A528" t="str">
            <v>Sundry Balances W/back (Net)</v>
          </cell>
          <cell r="B528">
            <v>1.01</v>
          </cell>
          <cell r="C528">
            <v>0.45300000000000001</v>
          </cell>
          <cell r="D528">
            <v>2.0009999999999999</v>
          </cell>
          <cell r="E528">
            <v>0.84199999999999997</v>
          </cell>
        </row>
        <row r="529">
          <cell r="B529">
            <v>6.7229999999999999</v>
          </cell>
          <cell r="C529">
            <v>7.8870000000000005</v>
          </cell>
          <cell r="D529">
            <v>13.276999999999999</v>
          </cell>
          <cell r="E529">
            <v>42.74199999999999</v>
          </cell>
          <cell r="F529">
            <v>15</v>
          </cell>
          <cell r="G529">
            <v>32</v>
          </cell>
          <cell r="H529">
            <v>37.590429</v>
          </cell>
          <cell r="I529">
            <v>15</v>
          </cell>
          <cell r="J529">
            <v>15</v>
          </cell>
          <cell r="K529">
            <v>15</v>
          </cell>
          <cell r="L529">
            <v>15</v>
          </cell>
          <cell r="M529">
            <v>15</v>
          </cell>
        </row>
        <row r="534">
          <cell r="A534" t="str">
            <v>Cost of Goods Consumed and Sold</v>
          </cell>
        </row>
        <row r="535">
          <cell r="A535" t="str">
            <v>Opening Stock</v>
          </cell>
        </row>
        <row r="536">
          <cell r="A536" t="str">
            <v>Raw Materials</v>
          </cell>
          <cell r="B536">
            <v>71.457999999999998</v>
          </cell>
          <cell r="C536">
            <v>146.46299999999999</v>
          </cell>
          <cell r="D536">
            <v>166.381</v>
          </cell>
          <cell r="E536">
            <v>294.92599999999999</v>
          </cell>
          <cell r="F536">
            <v>199.577</v>
          </cell>
          <cell r="G536">
            <v>131</v>
          </cell>
          <cell r="H536">
            <v>78.2</v>
          </cell>
        </row>
        <row r="537">
          <cell r="A537" t="str">
            <v>Semi Finished Goods</v>
          </cell>
          <cell r="B537">
            <v>20.227</v>
          </cell>
          <cell r="C537">
            <v>13.654</v>
          </cell>
          <cell r="D537">
            <v>27.175999999999998</v>
          </cell>
          <cell r="E537">
            <v>37.441000000000003</v>
          </cell>
          <cell r="F537">
            <v>61.073999999999998</v>
          </cell>
          <cell r="G537">
            <v>67.900000000000006</v>
          </cell>
          <cell r="H537">
            <v>114.6</v>
          </cell>
        </row>
        <row r="538">
          <cell r="A538" t="str">
            <v>Finished Goods and Accessories</v>
          </cell>
          <cell r="B538">
            <v>455.96100000000001</v>
          </cell>
          <cell r="C538">
            <v>699.84500000000003</v>
          </cell>
          <cell r="D538">
            <v>934.61099999999999</v>
          </cell>
          <cell r="E538">
            <v>1216.296</v>
          </cell>
          <cell r="F538">
            <v>2469.62</v>
          </cell>
          <cell r="G538">
            <v>4804.3</v>
          </cell>
          <cell r="H538">
            <v>8486.1</v>
          </cell>
        </row>
        <row r="539">
          <cell r="A539" t="str">
            <v>Stitching Materials</v>
          </cell>
          <cell r="B539">
            <v>5.6310000000000002</v>
          </cell>
          <cell r="C539">
            <v>6.8079999999999998</v>
          </cell>
          <cell r="D539">
            <v>6.0330000000000004</v>
          </cell>
          <cell r="E539">
            <v>14.96</v>
          </cell>
          <cell r="F539">
            <v>8.7780000000000005</v>
          </cell>
          <cell r="G539">
            <v>12.6</v>
          </cell>
          <cell r="H539">
            <v>10.5</v>
          </cell>
        </row>
        <row r="540">
          <cell r="B540">
            <v>553.27699999999993</v>
          </cell>
          <cell r="C540">
            <v>866.77</v>
          </cell>
          <cell r="D540">
            <v>1134.2009999999998</v>
          </cell>
          <cell r="E540">
            <v>1563.623</v>
          </cell>
          <cell r="F540">
            <v>2739.0489999999995</v>
          </cell>
          <cell r="G540">
            <v>5015.8</v>
          </cell>
          <cell r="H540">
            <v>8689.4</v>
          </cell>
        </row>
        <row r="541">
          <cell r="A541" t="str">
            <v>Add: Purchase</v>
          </cell>
        </row>
        <row r="542">
          <cell r="A542" t="str">
            <v>Raw Materials</v>
          </cell>
          <cell r="B542">
            <v>1309.588</v>
          </cell>
          <cell r="C542">
            <v>1520.7329999999999</v>
          </cell>
          <cell r="D542">
            <v>1083.3050000000001</v>
          </cell>
          <cell r="E542">
            <v>1189.6510000000001</v>
          </cell>
          <cell r="F542">
            <v>1406.221</v>
          </cell>
          <cell r="G542">
            <v>2784.8</v>
          </cell>
          <cell r="H542">
            <v>591.79999999999995</v>
          </cell>
        </row>
        <row r="543">
          <cell r="A543" t="str">
            <v>Finished Goods and Accessories</v>
          </cell>
          <cell r="B543">
            <v>881.39700000000005</v>
          </cell>
          <cell r="C543">
            <v>1757.9739999999999</v>
          </cell>
          <cell r="D543">
            <v>3684.0230000000001</v>
          </cell>
          <cell r="E543">
            <v>6926.4440000000004</v>
          </cell>
          <cell r="F543">
            <v>13248.878000000001</v>
          </cell>
          <cell r="G543">
            <v>22939.3</v>
          </cell>
          <cell r="H543">
            <v>40598.699999999997</v>
          </cell>
        </row>
        <row r="544">
          <cell r="A544" t="str">
            <v>Stitching Materials</v>
          </cell>
          <cell r="B544">
            <v>24.297999999999998</v>
          </cell>
          <cell r="C544">
            <v>23.643999999999998</v>
          </cell>
          <cell r="D544">
            <v>42.194000000000003</v>
          </cell>
          <cell r="E544">
            <v>67.701999999999998</v>
          </cell>
          <cell r="F544">
            <v>76.507999999999996</v>
          </cell>
          <cell r="G544">
            <v>51.7</v>
          </cell>
          <cell r="H544">
            <v>89</v>
          </cell>
        </row>
        <row r="545">
          <cell r="B545">
            <v>2215.2829999999999</v>
          </cell>
          <cell r="C545">
            <v>3302.3509999999997</v>
          </cell>
          <cell r="D545">
            <v>4809.5220000000008</v>
          </cell>
          <cell r="E545">
            <v>8183.7970000000005</v>
          </cell>
          <cell r="F545">
            <v>14731.607</v>
          </cell>
          <cell r="G545">
            <v>25775.8</v>
          </cell>
          <cell r="H545">
            <v>41279.5</v>
          </cell>
        </row>
        <row r="546">
          <cell r="A546" t="str">
            <v>Less: Closing Stock</v>
          </cell>
        </row>
        <row r="547">
          <cell r="A547" t="str">
            <v>Raw Materials</v>
          </cell>
          <cell r="B547">
            <v>146.46299999999999</v>
          </cell>
          <cell r="C547">
            <v>166.381</v>
          </cell>
          <cell r="D547">
            <v>294.92599999999999</v>
          </cell>
          <cell r="E547">
            <v>199.95769999999999</v>
          </cell>
          <cell r="F547">
            <v>130.94800000000001</v>
          </cell>
          <cell r="G547">
            <v>185.5</v>
          </cell>
          <cell r="H547">
            <v>90.229125999999994</v>
          </cell>
        </row>
        <row r="548">
          <cell r="A548" t="str">
            <v>Semi Finished Goods</v>
          </cell>
          <cell r="B548">
            <v>13.654</v>
          </cell>
          <cell r="C548">
            <v>27.175999999999998</v>
          </cell>
          <cell r="D548">
            <v>37.441000000000003</v>
          </cell>
          <cell r="E548">
            <v>61.073999999999998</v>
          </cell>
          <cell r="F548">
            <v>67.927000000000007</v>
          </cell>
          <cell r="G548">
            <v>114.6</v>
          </cell>
          <cell r="H548">
            <v>69.435842000000008</v>
          </cell>
        </row>
        <row r="549">
          <cell r="A549" t="str">
            <v>Finished Goods and Accessories</v>
          </cell>
          <cell r="B549">
            <v>699.84500000000003</v>
          </cell>
          <cell r="C549">
            <v>934.61099999999999</v>
          </cell>
          <cell r="D549">
            <v>1216.296</v>
          </cell>
          <cell r="E549">
            <v>2469.62</v>
          </cell>
          <cell r="F549">
            <v>4804.2860000000001</v>
          </cell>
          <cell r="G549">
            <v>8378.7999999999993</v>
          </cell>
          <cell r="H549">
            <v>13931.702875000001</v>
          </cell>
        </row>
        <row r="550">
          <cell r="A550" t="str">
            <v>Stitching Materials</v>
          </cell>
          <cell r="B550">
            <v>6.8079999999999998</v>
          </cell>
          <cell r="C550">
            <v>6.0330000000000004</v>
          </cell>
          <cell r="D550">
            <v>14.96</v>
          </cell>
          <cell r="E550">
            <v>8.7780000000000005</v>
          </cell>
          <cell r="F550">
            <v>12.611000000000001</v>
          </cell>
          <cell r="G550">
            <v>10.5</v>
          </cell>
          <cell r="H550">
            <v>12.033479</v>
          </cell>
        </row>
        <row r="551">
          <cell r="B551">
            <v>866.77</v>
          </cell>
          <cell r="C551">
            <v>1134.2009999999998</v>
          </cell>
          <cell r="D551">
            <v>1563.623</v>
          </cell>
          <cell r="E551">
            <v>2739.4296999999997</v>
          </cell>
          <cell r="F551">
            <v>5015.7719999999999</v>
          </cell>
          <cell r="G551">
            <v>8689.4</v>
          </cell>
          <cell r="H551">
            <v>14103.401322</v>
          </cell>
        </row>
        <row r="552">
          <cell r="A552" t="str">
            <v>Less: Change in Method of Valuation of Stock</v>
          </cell>
          <cell r="H552">
            <v>743.7</v>
          </cell>
        </row>
        <row r="553">
          <cell r="A553" t="str">
            <v>COGS</v>
          </cell>
          <cell r="B553">
            <v>1901.79</v>
          </cell>
          <cell r="C553">
            <v>3034.9199999999992</v>
          </cell>
          <cell r="D553">
            <v>4380.1000000000004</v>
          </cell>
          <cell r="E553">
            <v>7007.9903000000004</v>
          </cell>
          <cell r="F553">
            <v>12454.883999999998</v>
          </cell>
          <cell r="G553">
            <v>22102.199999999997</v>
          </cell>
          <cell r="H553">
            <v>35121.798678000006</v>
          </cell>
        </row>
        <row r="555">
          <cell r="A555" t="str">
            <v>Less Insurance Claim</v>
          </cell>
          <cell r="B555">
            <v>40.670999999999999</v>
          </cell>
          <cell r="E555">
            <v>5.2859999999999996</v>
          </cell>
          <cell r="F555">
            <v>20.603999999999999</v>
          </cell>
          <cell r="G555">
            <v>7.4</v>
          </cell>
          <cell r="H555">
            <v>0</v>
          </cell>
        </row>
        <row r="556">
          <cell r="B556">
            <v>1861.1189999999999</v>
          </cell>
          <cell r="C556">
            <v>3034.9199999999992</v>
          </cell>
          <cell r="D556">
            <v>4380.1000000000004</v>
          </cell>
          <cell r="E556">
            <v>7003.0853000000006</v>
          </cell>
          <cell r="F556">
            <v>12434.660999999998</v>
          </cell>
          <cell r="G556">
            <v>22094.799999999996</v>
          </cell>
          <cell r="H556">
            <v>35121.798678000006</v>
          </cell>
          <cell r="I556">
            <v>54549.362489238913</v>
          </cell>
          <cell r="J556">
            <v>79030.132330076944</v>
          </cell>
          <cell r="K556">
            <v>109252.36092456384</v>
          </cell>
          <cell r="L556">
            <v>143593.86825564102</v>
          </cell>
          <cell r="M556">
            <v>182193.14845695862</v>
          </cell>
        </row>
        <row r="557">
          <cell r="A557" t="str">
            <v>% of sales</v>
          </cell>
          <cell r="B557">
            <v>0.6523622345325375</v>
          </cell>
          <cell r="C557">
            <v>0.68225946010835048</v>
          </cell>
          <cell r="D557">
            <v>0.66535340852161551</v>
          </cell>
          <cell r="E557">
            <v>0.66518869548235715</v>
          </cell>
          <cell r="F557">
            <v>0.66574887011011252</v>
          </cell>
          <cell r="G557">
            <v>0.68262511045063845</v>
          </cell>
          <cell r="H557">
            <v>0.69563697629342824</v>
          </cell>
          <cell r="I557">
            <v>0.70499999999999996</v>
          </cell>
          <cell r="J557">
            <v>0.70499999999999996</v>
          </cell>
          <cell r="K557">
            <v>0.70499999999999996</v>
          </cell>
          <cell r="L557">
            <v>0.70499999999999996</v>
          </cell>
          <cell r="M557">
            <v>0.70499999999999996</v>
          </cell>
        </row>
        <row r="558">
          <cell r="A558" t="str">
            <v>Gross profit Margin</v>
          </cell>
          <cell r="B558">
            <v>0.3476377654674625</v>
          </cell>
          <cell r="C558">
            <v>0.31774053989164952</v>
          </cell>
          <cell r="D558">
            <v>0.33464659147838449</v>
          </cell>
          <cell r="E558">
            <v>0.33481130451764285</v>
          </cell>
          <cell r="F558">
            <v>0.33425112988988748</v>
          </cell>
          <cell r="G558">
            <v>0.31737488954936155</v>
          </cell>
          <cell r="H558">
            <v>0.30436302370657176</v>
          </cell>
          <cell r="I558">
            <v>0.29500000000000004</v>
          </cell>
          <cell r="J558">
            <v>0.29500000000000004</v>
          </cell>
          <cell r="K558">
            <v>0.29500000000000004</v>
          </cell>
          <cell r="L558">
            <v>0.29500000000000004</v>
          </cell>
          <cell r="M558">
            <v>0.29500000000000004</v>
          </cell>
        </row>
        <row r="559">
          <cell r="A559" t="str">
            <v>Gross profit</v>
          </cell>
          <cell r="B559">
            <v>991.77299999999991</v>
          </cell>
          <cell r="C559">
            <v>1413.4170000000004</v>
          </cell>
          <cell r="D559">
            <v>2203.0179999999991</v>
          </cell>
          <cell r="E559">
            <v>3524.8827000000001</v>
          </cell>
          <cell r="F559">
            <v>6243.0439999999999</v>
          </cell>
          <cell r="G559">
            <v>10272.600000000006</v>
          </cell>
          <cell r="H559">
            <v>15366.889926708667</v>
          </cell>
          <cell r="I559">
            <v>22825.619765000687</v>
          </cell>
          <cell r="J559">
            <v>33069.346152301703</v>
          </cell>
          <cell r="K559">
            <v>45715.526911696943</v>
          </cell>
          <cell r="L559">
            <v>60085.377497041278</v>
          </cell>
          <cell r="M559">
            <v>76236.849354330217</v>
          </cell>
        </row>
        <row r="560">
          <cell r="A560" t="str">
            <v>Gross profit per square feet</v>
          </cell>
          <cell r="B560" t="e">
            <v>#REF!</v>
          </cell>
          <cell r="C560">
            <v>2671.8657844990553</v>
          </cell>
          <cell r="D560">
            <v>2792.1647655259812</v>
          </cell>
          <cell r="E560">
            <v>2444.4401525658809</v>
          </cell>
          <cell r="F560">
            <v>2640.8815566835874</v>
          </cell>
          <cell r="G560">
            <v>2693.3927635028854</v>
          </cell>
          <cell r="H560">
            <v>2363.7309758913416</v>
          </cell>
          <cell r="I560">
            <v>2364.9160531991479</v>
          </cell>
          <cell r="J560">
            <v>2475.300442198341</v>
          </cell>
          <cell r="K560">
            <v>2627.9969152318804</v>
          </cell>
          <cell r="L560">
            <v>2817.5147210025175</v>
          </cell>
          <cell r="M560">
            <v>3037.146192691619</v>
          </cell>
        </row>
        <row r="561">
          <cell r="A561" t="str">
            <v>Growth</v>
          </cell>
          <cell r="C561" t="e">
            <v>#REF!</v>
          </cell>
          <cell r="D561">
            <v>4.5024335325840825E-2</v>
          </cell>
          <cell r="E561">
            <v>-0.12453585019528635</v>
          </cell>
          <cell r="F561">
            <v>8.0362533691612725E-2</v>
          </cell>
          <cell r="G561">
            <v>1.9883968929390816E-2</v>
          </cell>
          <cell r="H561">
            <v>-0.12239647780994367</v>
          </cell>
          <cell r="I561">
            <v>5.0135879247403814E-4</v>
          </cell>
          <cell r="J561">
            <v>4.6675817033704048E-2</v>
          </cell>
          <cell r="K561">
            <v>6.1688056298300431E-2</v>
          </cell>
          <cell r="L561">
            <v>7.2114927027574272E-2</v>
          </cell>
          <cell r="M561">
            <v>7.7952200232321411E-2</v>
          </cell>
        </row>
        <row r="563">
          <cell r="A563" t="str">
            <v>Personnel Cost</v>
          </cell>
        </row>
        <row r="564">
          <cell r="A564" t="str">
            <v>Salaries, Wages and Bonus</v>
          </cell>
          <cell r="B564">
            <v>118.511</v>
          </cell>
          <cell r="C564">
            <v>145.40899999999999</v>
          </cell>
          <cell r="D564">
            <v>243.44499999999999</v>
          </cell>
          <cell r="E564">
            <v>445.28</v>
          </cell>
          <cell r="F564">
            <v>997.63499999999999</v>
          </cell>
          <cell r="G564">
            <v>1836.4</v>
          </cell>
          <cell r="H564">
            <v>2465.2761730000002</v>
          </cell>
        </row>
        <row r="565">
          <cell r="A565" t="str">
            <v>Contribution to E.S.I.C &amp; P.f.Fund</v>
          </cell>
          <cell r="B565">
            <v>10.103999999999999</v>
          </cell>
          <cell r="C565">
            <v>12.738</v>
          </cell>
          <cell r="D565">
            <v>18.189</v>
          </cell>
          <cell r="E565">
            <v>23.937000000000001</v>
          </cell>
          <cell r="F565">
            <v>60.978000000000002</v>
          </cell>
          <cell r="G565">
            <v>106.8</v>
          </cell>
          <cell r="H565">
            <v>153.81849800000001</v>
          </cell>
        </row>
        <row r="566">
          <cell r="A566" t="str">
            <v>Gratuity</v>
          </cell>
          <cell r="B566">
            <v>1.1259999999999999</v>
          </cell>
          <cell r="C566">
            <v>1.9019999999999999</v>
          </cell>
          <cell r="D566">
            <v>1.7010000000000001</v>
          </cell>
          <cell r="E566">
            <v>34.326999999999998</v>
          </cell>
          <cell r="F566">
            <v>56.17</v>
          </cell>
          <cell r="G566">
            <v>43.6</v>
          </cell>
          <cell r="H566">
            <v>29.564038999999998</v>
          </cell>
        </row>
        <row r="567">
          <cell r="A567" t="str">
            <v>Welfare Expenses</v>
          </cell>
          <cell r="B567">
            <v>6.1970000000000001</v>
          </cell>
          <cell r="C567">
            <v>7.9589999999999996</v>
          </cell>
          <cell r="D567">
            <v>11.914999999999999</v>
          </cell>
          <cell r="E567">
            <v>2.9980000000000002</v>
          </cell>
          <cell r="F567">
            <v>5.9539999999999997</v>
          </cell>
          <cell r="G567">
            <v>74.099999999999994</v>
          </cell>
          <cell r="H567">
            <v>92.046017999999989</v>
          </cell>
        </row>
        <row r="568">
          <cell r="A568" t="str">
            <v>Total</v>
          </cell>
          <cell r="B568">
            <v>135.93800000000002</v>
          </cell>
          <cell r="C568">
            <v>168.00799999999998</v>
          </cell>
          <cell r="D568">
            <v>275.25000000000006</v>
          </cell>
          <cell r="E568">
            <v>506.54199999999997</v>
          </cell>
          <cell r="F568">
            <v>1120.7370000000001</v>
          </cell>
          <cell r="G568">
            <v>2060.9</v>
          </cell>
          <cell r="H568">
            <v>2740.7047280000002</v>
          </cell>
          <cell r="I568">
            <v>4178.2490417289382</v>
          </cell>
          <cell r="J568">
            <v>6053.371838048447</v>
          </cell>
          <cell r="K568">
            <v>8368.2659431580814</v>
          </cell>
          <cell r="L568">
            <v>10998.679270644843</v>
          </cell>
          <cell r="M568">
            <v>13955.219881809597</v>
          </cell>
        </row>
        <row r="569">
          <cell r="A569" t="str">
            <v>Employee cost per average sq ft</v>
          </cell>
          <cell r="C569">
            <v>317.59546313799615</v>
          </cell>
          <cell r="D569">
            <v>348.85931558935368</v>
          </cell>
          <cell r="E569">
            <v>351.27739251040219</v>
          </cell>
          <cell r="F569">
            <v>474.0850253807107</v>
          </cell>
          <cell r="G569">
            <v>540.3513371788149</v>
          </cell>
          <cell r="H569">
            <v>421.5744820352856</v>
          </cell>
          <cell r="I569">
            <v>432.89988770425066</v>
          </cell>
          <cell r="J569">
            <v>453.10584365664539</v>
          </cell>
          <cell r="K569">
            <v>481.05706244922533</v>
          </cell>
          <cell r="L569">
            <v>515.74845740385058</v>
          </cell>
          <cell r="M569">
            <v>555.95218442490648</v>
          </cell>
        </row>
        <row r="570">
          <cell r="A570" t="str">
            <v>Growth</v>
          </cell>
          <cell r="D570">
            <v>9.8439228767488007E-2</v>
          </cell>
          <cell r="E570">
            <v>6.9313812559754773E-3</v>
          </cell>
          <cell r="F570">
            <v>0.34960300744851347</v>
          </cell>
          <cell r="G570">
            <v>0.1397772725364812</v>
          </cell>
          <cell r="H570">
            <v>-0.21981412272183065</v>
          </cell>
          <cell r="I570">
            <v>2.6864542688371573E-2</v>
          </cell>
          <cell r="J570">
            <v>4.667581703370427E-2</v>
          </cell>
          <cell r="K570">
            <v>6.1688056298300209E-2</v>
          </cell>
          <cell r="L570">
            <v>7.2114927027574494E-2</v>
          </cell>
          <cell r="M570">
            <v>7.7952200232321411E-2</v>
          </cell>
        </row>
        <row r="571">
          <cell r="A571" t="str">
            <v>% of sales</v>
          </cell>
          <cell r="B571">
            <v>4.7649192468554723E-2</v>
          </cell>
          <cell r="C571">
            <v>3.7768721209746475E-2</v>
          </cell>
          <cell r="D571">
            <v>4.1811494188620055E-2</v>
          </cell>
          <cell r="E571">
            <v>4.8113938036285817E-2</v>
          </cell>
          <cell r="F571">
            <v>6.0003999420699713E-2</v>
          </cell>
          <cell r="G571">
            <v>6.3672089818768263E-2</v>
          </cell>
          <cell r="H571">
            <v>5.4283539615334685E-2</v>
          </cell>
          <cell r="I571">
            <v>5.3999999999999999E-2</v>
          </cell>
          <cell r="J571">
            <v>5.3999999999999999E-2</v>
          </cell>
          <cell r="K571">
            <v>5.3999999999999999E-2</v>
          </cell>
          <cell r="L571">
            <v>5.3999999999999999E-2</v>
          </cell>
          <cell r="M571">
            <v>5.3999999999999999E-2</v>
          </cell>
        </row>
        <row r="574">
          <cell r="A574" t="str">
            <v>Manufacturing &amp; Other Expenses</v>
          </cell>
        </row>
        <row r="575">
          <cell r="A575" t="str">
            <v>Labour Charges</v>
          </cell>
          <cell r="B575">
            <v>65.141000000000005</v>
          </cell>
          <cell r="C575">
            <v>67.722999999999999</v>
          </cell>
          <cell r="D575">
            <v>69.656000000000006</v>
          </cell>
          <cell r="E575">
            <v>152.69900000000001</v>
          </cell>
          <cell r="F575">
            <v>206.62</v>
          </cell>
          <cell r="G575">
            <v>146.19999999999999</v>
          </cell>
          <cell r="H575">
            <v>212.84159000000002</v>
          </cell>
        </row>
        <row r="576">
          <cell r="A576" t="str">
            <v>Packing Materials &amp; Expenses</v>
          </cell>
          <cell r="B576">
            <v>21.113</v>
          </cell>
          <cell r="C576">
            <v>31.03</v>
          </cell>
          <cell r="D576">
            <v>56.362000000000002</v>
          </cell>
          <cell r="E576">
            <v>124.42700000000001</v>
          </cell>
          <cell r="F576">
            <v>192.24600000000001</v>
          </cell>
          <cell r="G576">
            <v>278</v>
          </cell>
          <cell r="H576">
            <v>403.95522400000004</v>
          </cell>
        </row>
        <row r="577">
          <cell r="A577" t="str">
            <v>Stores and Spares Consumed</v>
          </cell>
          <cell r="B577">
            <v>0.503</v>
          </cell>
          <cell r="C577">
            <v>1.41</v>
          </cell>
          <cell r="D577">
            <v>1.8859999999999999</v>
          </cell>
          <cell r="E577">
            <v>1.8240000000000001</v>
          </cell>
          <cell r="F577">
            <v>2.5179999999999998</v>
          </cell>
          <cell r="G577">
            <v>3.2</v>
          </cell>
          <cell r="H577">
            <v>3.2747109999999999</v>
          </cell>
        </row>
        <row r="578">
          <cell r="A578" t="str">
            <v>Branding Material Consumed</v>
          </cell>
          <cell r="B578">
            <v>11.430999999999999</v>
          </cell>
          <cell r="C578">
            <v>12.369</v>
          </cell>
          <cell r="D578">
            <v>18.309999999999999</v>
          </cell>
          <cell r="E578">
            <v>30.241</v>
          </cell>
          <cell r="F578">
            <v>31.817</v>
          </cell>
          <cell r="G578">
            <v>19.3</v>
          </cell>
          <cell r="H578">
            <v>32.913758000000001</v>
          </cell>
        </row>
        <row r="579">
          <cell r="A579" t="str">
            <v>Printing &amp; Stationery</v>
          </cell>
          <cell r="B579">
            <v>9.9830000000000005</v>
          </cell>
          <cell r="C579">
            <v>14.705</v>
          </cell>
          <cell r="D579">
            <v>18.87</v>
          </cell>
          <cell r="E579">
            <v>33.039000000000001</v>
          </cell>
          <cell r="F579">
            <v>58.402999999999999</v>
          </cell>
          <cell r="G579">
            <v>79.2</v>
          </cell>
        </row>
        <row r="580">
          <cell r="A580" t="str">
            <v>Power &amp; Fuel</v>
          </cell>
          <cell r="B580">
            <v>53.35</v>
          </cell>
          <cell r="C580">
            <v>79.406000000000006</v>
          </cell>
          <cell r="D580">
            <v>120.783</v>
          </cell>
          <cell r="E580">
            <v>219.53800000000001</v>
          </cell>
          <cell r="F580">
            <v>374.101</v>
          </cell>
          <cell r="G580">
            <v>615.1</v>
          </cell>
          <cell r="H580">
            <v>781.96897300000001</v>
          </cell>
        </row>
        <row r="582">
          <cell r="A582" t="str">
            <v>Repairs and Maintenance</v>
          </cell>
          <cell r="B582">
            <v>7.5010000000000003</v>
          </cell>
          <cell r="C582">
            <v>14.875</v>
          </cell>
          <cell r="D582">
            <v>23.501000000000001</v>
          </cell>
          <cell r="E582">
            <v>38.167999999999999</v>
          </cell>
          <cell r="F582">
            <v>80.052999999999997</v>
          </cell>
          <cell r="G582">
            <v>93</v>
          </cell>
          <cell r="H582">
            <v>139.187354</v>
          </cell>
        </row>
        <row r="583">
          <cell r="A583" t="str">
            <v xml:space="preserve">                   Building</v>
          </cell>
          <cell r="B583">
            <v>0.84699999999999998</v>
          </cell>
          <cell r="C583">
            <v>1.8480000000000001</v>
          </cell>
          <cell r="D583">
            <v>6.4939999999999998</v>
          </cell>
          <cell r="E583">
            <v>2.6230000000000002</v>
          </cell>
          <cell r="F583">
            <v>12.946</v>
          </cell>
          <cell r="G583">
            <v>12.9</v>
          </cell>
          <cell r="H583">
            <v>15.087888</v>
          </cell>
        </row>
        <row r="584">
          <cell r="A584" t="str">
            <v xml:space="preserve">                   Plant and Machinery</v>
          </cell>
          <cell r="B584">
            <v>0.108</v>
          </cell>
          <cell r="C584">
            <v>0.23100000000000001</v>
          </cell>
          <cell r="D584">
            <v>0.189</v>
          </cell>
          <cell r="E584">
            <v>1.3</v>
          </cell>
          <cell r="F584">
            <v>5.6449999999999996</v>
          </cell>
          <cell r="G584">
            <v>7.6</v>
          </cell>
          <cell r="H584">
            <v>11.847238000000001</v>
          </cell>
        </row>
        <row r="585">
          <cell r="A585" t="str">
            <v xml:space="preserve">                   Others</v>
          </cell>
          <cell r="B585">
            <v>6.5460000000000003</v>
          </cell>
          <cell r="C585">
            <v>12.795999999999999</v>
          </cell>
          <cell r="D585">
            <v>16.818000000000001</v>
          </cell>
          <cell r="E585">
            <v>34.244999999999997</v>
          </cell>
          <cell r="F585">
            <v>61.462000000000003</v>
          </cell>
          <cell r="G585">
            <v>72.5</v>
          </cell>
          <cell r="H585">
            <v>112.25222799999999</v>
          </cell>
        </row>
        <row r="587">
          <cell r="A587" t="str">
            <v>Rates and Taxes</v>
          </cell>
          <cell r="B587">
            <v>2.8969999999999998</v>
          </cell>
          <cell r="C587">
            <v>6.1230000000000002</v>
          </cell>
          <cell r="D587">
            <v>11.305</v>
          </cell>
          <cell r="E587">
            <v>12.214</v>
          </cell>
          <cell r="F587">
            <v>21.811</v>
          </cell>
          <cell r="G587">
            <v>26.5</v>
          </cell>
          <cell r="H587">
            <v>39.281081</v>
          </cell>
        </row>
        <row r="588">
          <cell r="A588" t="str">
            <v>Excise Duty</v>
          </cell>
          <cell r="B588">
            <v>45.805999999999997</v>
          </cell>
          <cell r="C588">
            <v>33.970999999999997</v>
          </cell>
          <cell r="D588">
            <v>33.557000000000002</v>
          </cell>
          <cell r="E588">
            <v>2.8050000000000002</v>
          </cell>
          <cell r="F588">
            <v>0</v>
          </cell>
          <cell r="G588">
            <v>0</v>
          </cell>
          <cell r="H588">
            <v>0</v>
          </cell>
        </row>
        <row r="589">
          <cell r="A589" t="str">
            <v>Donation</v>
          </cell>
          <cell r="B589">
            <v>0.66400000000000003</v>
          </cell>
          <cell r="C589">
            <v>1.0389999999999999</v>
          </cell>
          <cell r="D589">
            <v>0.5</v>
          </cell>
          <cell r="E589">
            <v>2.254</v>
          </cell>
          <cell r="F589">
            <v>5.2679999999999998</v>
          </cell>
          <cell r="G589">
            <v>2.8</v>
          </cell>
          <cell r="H589">
            <v>4.2223920000000001</v>
          </cell>
        </row>
        <row r="590">
          <cell r="A590" t="str">
            <v>Credit Card Charges</v>
          </cell>
          <cell r="B590">
            <v>7.5170000000000003</v>
          </cell>
          <cell r="C590">
            <v>14.305</v>
          </cell>
          <cell r="D590">
            <v>24.664000000000001</v>
          </cell>
          <cell r="E590">
            <v>41.62</v>
          </cell>
          <cell r="F590">
            <v>84.578000000000003</v>
          </cell>
          <cell r="G590">
            <v>139.69999999999999</v>
          </cell>
          <cell r="H590">
            <v>221.14447200000001</v>
          </cell>
        </row>
        <row r="591">
          <cell r="A591" t="str">
            <v>Insurance</v>
          </cell>
          <cell r="B591">
            <v>6.3929999999999998</v>
          </cell>
          <cell r="C591">
            <v>9.1240000000000006</v>
          </cell>
          <cell r="D591">
            <v>14.64</v>
          </cell>
          <cell r="E591">
            <v>26.154</v>
          </cell>
          <cell r="F591">
            <v>21.169</v>
          </cell>
          <cell r="G591">
            <v>45.6</v>
          </cell>
          <cell r="H591">
            <v>72.776763000000003</v>
          </cell>
        </row>
        <row r="592">
          <cell r="A592" t="str">
            <v>Legal &amp; Professional Charges</v>
          </cell>
          <cell r="B592">
            <v>7.9909999999999997</v>
          </cell>
          <cell r="C592">
            <v>11.997999999999999</v>
          </cell>
          <cell r="D592">
            <v>21.625</v>
          </cell>
          <cell r="E592">
            <v>32.970999999999997</v>
          </cell>
          <cell r="F592">
            <v>65.355000000000004</v>
          </cell>
          <cell r="G592">
            <v>103.2</v>
          </cell>
          <cell r="H592" t="str">
            <v>NA</v>
          </cell>
        </row>
        <row r="593">
          <cell r="A593" t="str">
            <v>Communication Expenses</v>
          </cell>
          <cell r="B593">
            <v>9.42</v>
          </cell>
          <cell r="C593">
            <v>14.433999999999999</v>
          </cell>
          <cell r="D593">
            <v>20.343</v>
          </cell>
          <cell r="E593">
            <v>40.72</v>
          </cell>
          <cell r="F593">
            <v>69.688999999999993</v>
          </cell>
          <cell r="G593">
            <v>104</v>
          </cell>
          <cell r="H593" t="str">
            <v>NA</v>
          </cell>
        </row>
        <row r="594">
          <cell r="A594" t="str">
            <v>Sales Tax</v>
          </cell>
          <cell r="B594">
            <v>52.625999999999998</v>
          </cell>
          <cell r="C594">
            <v>77.489000000000004</v>
          </cell>
          <cell r="D594">
            <v>149.089</v>
          </cell>
          <cell r="H594" t="str">
            <v>NA</v>
          </cell>
        </row>
        <row r="595">
          <cell r="A595" t="str">
            <v>Travelling &amp; Conveyance Expenses</v>
          </cell>
          <cell r="B595">
            <v>18.074999999999999</v>
          </cell>
          <cell r="C595">
            <v>21.673999999999999</v>
          </cell>
          <cell r="D595">
            <v>39.597000000000001</v>
          </cell>
          <cell r="E595">
            <v>65.555999999999997</v>
          </cell>
          <cell r="F595">
            <v>123.169</v>
          </cell>
          <cell r="G595">
            <v>233.9</v>
          </cell>
          <cell r="H595" t="str">
            <v>NA</v>
          </cell>
        </row>
        <row r="596">
          <cell r="A596" t="str">
            <v>Auditors' Remuneration</v>
          </cell>
          <cell r="B596">
            <v>0.47299999999999998</v>
          </cell>
          <cell r="C596">
            <v>0.56699999999999995</v>
          </cell>
          <cell r="D596">
            <v>0.88400000000000001</v>
          </cell>
          <cell r="E596">
            <v>1.722</v>
          </cell>
          <cell r="F596">
            <v>2.1179999999999999</v>
          </cell>
          <cell r="G596">
            <v>2.9</v>
          </cell>
          <cell r="H596">
            <v>3.9498230000000003</v>
          </cell>
        </row>
        <row r="597">
          <cell r="A597" t="str">
            <v>Rebates and Discount</v>
          </cell>
          <cell r="B597">
            <v>0.11</v>
          </cell>
          <cell r="H597" t="str">
            <v>NA</v>
          </cell>
        </row>
        <row r="598">
          <cell r="A598" t="str">
            <v>Transportation &amp; Handing Charges</v>
          </cell>
          <cell r="B598">
            <v>27.190999999999999</v>
          </cell>
          <cell r="C598">
            <v>34.341999999999999</v>
          </cell>
          <cell r="D598">
            <v>59.515000000000001</v>
          </cell>
          <cell r="E598">
            <v>126.568</v>
          </cell>
          <cell r="F598">
            <v>190.79900000000001</v>
          </cell>
          <cell r="G598">
            <v>355.7</v>
          </cell>
          <cell r="H598" t="str">
            <v>NA</v>
          </cell>
        </row>
        <row r="599">
          <cell r="A599" t="str">
            <v>Commision</v>
          </cell>
          <cell r="B599">
            <v>71.003</v>
          </cell>
          <cell r="C599">
            <v>80.528000000000006</v>
          </cell>
          <cell r="D599">
            <v>89.09</v>
          </cell>
          <cell r="E599">
            <v>99.989000000000004</v>
          </cell>
          <cell r="F599">
            <v>70.319999999999993</v>
          </cell>
          <cell r="G599">
            <v>69.599999999999994</v>
          </cell>
          <cell r="H599">
            <v>72.923820000000006</v>
          </cell>
        </row>
        <row r="600">
          <cell r="A600" t="str">
            <v>Advertisement Expenses</v>
          </cell>
          <cell r="B600">
            <v>87.692999999999998</v>
          </cell>
          <cell r="C600">
            <v>118.26600000000001</v>
          </cell>
          <cell r="D600">
            <v>187.47200000000001</v>
          </cell>
          <cell r="E600">
            <v>325.64699999999999</v>
          </cell>
          <cell r="F600">
            <v>509.62799999999999</v>
          </cell>
          <cell r="G600">
            <v>931.4</v>
          </cell>
          <cell r="H600">
            <v>1182.7927279999999</v>
          </cell>
        </row>
        <row r="601">
          <cell r="A601" t="str">
            <v>Lease Rental &amp; Hire Charges</v>
          </cell>
          <cell r="B601">
            <v>0.50900000000000001</v>
          </cell>
          <cell r="C601">
            <v>1.357</v>
          </cell>
          <cell r="D601">
            <v>0.13800000000000001</v>
          </cell>
          <cell r="E601">
            <v>9.39</v>
          </cell>
          <cell r="F601">
            <v>86.884</v>
          </cell>
          <cell r="G601">
            <v>16.7</v>
          </cell>
          <cell r="H601">
            <v>14.759283</v>
          </cell>
        </row>
        <row r="602">
          <cell r="A602" t="str">
            <v>Director's Fees</v>
          </cell>
          <cell r="B602">
            <v>0.106</v>
          </cell>
          <cell r="C602">
            <v>0.19900000000000001</v>
          </cell>
          <cell r="D602">
            <v>6.9500000000000006E-2</v>
          </cell>
          <cell r="E602">
            <v>1.212</v>
          </cell>
          <cell r="F602">
            <v>1.1319999999999999</v>
          </cell>
          <cell r="G602">
            <v>1.1000000000000001</v>
          </cell>
          <cell r="H602">
            <v>1.026</v>
          </cell>
        </row>
        <row r="603">
          <cell r="A603" t="str">
            <v>Directors Commission</v>
          </cell>
          <cell r="D603">
            <v>1.7500000000000002E-2</v>
          </cell>
          <cell r="E603">
            <v>1</v>
          </cell>
          <cell r="F603">
            <v>6.5</v>
          </cell>
          <cell r="G603">
            <v>16.5</v>
          </cell>
          <cell r="H603">
            <v>17.100000000000001</v>
          </cell>
        </row>
        <row r="604">
          <cell r="A604" t="str">
            <v>Loss on Sale of Fixed Assets</v>
          </cell>
          <cell r="B604">
            <v>1.4999999999999999E-2</v>
          </cell>
          <cell r="C604">
            <v>2.173</v>
          </cell>
          <cell r="D604">
            <v>0.22900000000000001</v>
          </cell>
          <cell r="E604">
            <v>0.52600000000000002</v>
          </cell>
          <cell r="F604">
            <v>9.6000000000000002E-2</v>
          </cell>
          <cell r="G604">
            <v>0</v>
          </cell>
          <cell r="H604">
            <v>14.085391000000001</v>
          </cell>
        </row>
        <row r="605">
          <cell r="A605" t="str">
            <v>Provision for Bad and Doubtful Debts</v>
          </cell>
          <cell r="C605">
            <v>1.9330000000000001</v>
          </cell>
          <cell r="D605">
            <v>2.1749999999999998</v>
          </cell>
          <cell r="E605">
            <v>1.351</v>
          </cell>
          <cell r="F605">
            <v>0.55900000000000005</v>
          </cell>
          <cell r="G605">
            <v>0.1</v>
          </cell>
          <cell r="H605">
            <v>6.1432790400000004</v>
          </cell>
        </row>
        <row r="606">
          <cell r="A606" t="str">
            <v>Royalty</v>
          </cell>
          <cell r="D606">
            <v>0.53300000000000003</v>
          </cell>
          <cell r="E606">
            <v>1.254</v>
          </cell>
          <cell r="F606">
            <v>3.1890000000000001</v>
          </cell>
          <cell r="G606">
            <v>12.6</v>
          </cell>
          <cell r="H606">
            <v>0</v>
          </cell>
        </row>
        <row r="607">
          <cell r="A607" t="str">
            <v>Foreign Exchange Loss (Net)</v>
          </cell>
          <cell r="B607">
            <v>11.305</v>
          </cell>
          <cell r="C607">
            <v>4.7430000000000003</v>
          </cell>
        </row>
        <row r="608">
          <cell r="A608" t="str">
            <v>Other Expenses</v>
          </cell>
          <cell r="B608">
            <v>9.2889999999999997</v>
          </cell>
          <cell r="C608">
            <v>15.912000000000001</v>
          </cell>
          <cell r="D608">
            <v>25.53</v>
          </cell>
          <cell r="E608">
            <v>49.802</v>
          </cell>
          <cell r="F608">
            <v>66.108000000000004</v>
          </cell>
          <cell r="G608">
            <v>97</v>
          </cell>
          <cell r="H608">
            <v>774.15460900000016</v>
          </cell>
        </row>
        <row r="609">
          <cell r="A609" t="str">
            <v>Capital Issue Expenses w/off</v>
          </cell>
          <cell r="B609">
            <v>1.204</v>
          </cell>
          <cell r="C609">
            <v>1.2390000000000001</v>
          </cell>
          <cell r="D609">
            <v>1.2390000000000001</v>
          </cell>
          <cell r="E609">
            <v>1.2390000000000001</v>
          </cell>
          <cell r="F609">
            <v>0</v>
          </cell>
          <cell r="G609">
            <v>0</v>
          </cell>
          <cell r="H609">
            <v>0</v>
          </cell>
        </row>
        <row r="610">
          <cell r="A610" t="str">
            <v>Preliminary Expenses w/off</v>
          </cell>
          <cell r="B610">
            <v>8.3000000000000004E-2</v>
          </cell>
          <cell r="C610">
            <v>8.3000000000000004E-2</v>
          </cell>
          <cell r="D610">
            <v>8.3000000000000004E-2</v>
          </cell>
          <cell r="E610">
            <v>3.0000000000000001E-3</v>
          </cell>
          <cell r="F610">
            <v>0</v>
          </cell>
          <cell r="G610">
            <v>0</v>
          </cell>
          <cell r="H610">
            <v>0</v>
          </cell>
        </row>
        <row r="611">
          <cell r="A611" t="str">
            <v>Total including establishment charges</v>
          </cell>
          <cell r="B611">
            <v>632.75599999999986</v>
          </cell>
          <cell r="C611">
            <v>871.47799999999995</v>
          </cell>
          <cell r="D611">
            <v>1369.596</v>
          </cell>
          <cell r="E611">
            <v>2140.4430000000002</v>
          </cell>
          <cell r="F611">
            <v>3668.3540000000007</v>
          </cell>
          <cell r="G611">
            <v>6055.6999999999989</v>
          </cell>
          <cell r="H611">
            <v>8021.3036330399973</v>
          </cell>
          <cell r="I611">
            <v>11993.122249407137</v>
          </cell>
          <cell r="J611">
            <v>17375.419164768689</v>
          </cell>
          <cell r="K611">
            <v>23787.570782866031</v>
          </cell>
          <cell r="L611">
            <v>30755.566108655024</v>
          </cell>
          <cell r="M611">
            <v>39022.929669504614</v>
          </cell>
        </row>
        <row r="612">
          <cell r="A612" t="str">
            <v>Growth</v>
          </cell>
          <cell r="C612">
            <v>0.37727338816226186</v>
          </cell>
          <cell r="D612">
            <v>0.57157839899572926</v>
          </cell>
          <cell r="E612">
            <v>0.56282801643696412</v>
          </cell>
          <cell r="F612">
            <v>0.71382933346041</v>
          </cell>
          <cell r="G612">
            <v>0.65079487966537508</v>
          </cell>
          <cell r="H612">
            <v>0.32458735291378349</v>
          </cell>
          <cell r="I612">
            <v>0.4951587420288015</v>
          </cell>
          <cell r="J612">
            <v>0.44878196047969232</v>
          </cell>
          <cell r="K612">
            <v>0.36903579460684077</v>
          </cell>
          <cell r="L612">
            <v>0.2929258892971105</v>
          </cell>
          <cell r="M612">
            <v>0.26880869406344776</v>
          </cell>
        </row>
        <row r="613">
          <cell r="A613" t="str">
            <v>% of sales excluding Establisment Charges</v>
          </cell>
          <cell r="B613">
            <v>0.18556328104954548</v>
          </cell>
          <cell r="C613">
            <v>0.15129631590412326</v>
          </cell>
          <cell r="D613">
            <v>0.1507562222035212</v>
          </cell>
          <cell r="E613">
            <v>0.137197320508573</v>
          </cell>
          <cell r="F613">
            <v>0.1217563935183686</v>
          </cell>
          <cell r="G613">
            <v>0.10483696558883319</v>
          </cell>
          <cell r="H613">
            <v>7.9195981546391181E-2</v>
          </cell>
          <cell r="I613">
            <v>7.4999999999999997E-2</v>
          </cell>
          <cell r="J613">
            <v>7.4999999999999997E-2</v>
          </cell>
          <cell r="K613">
            <v>7.4999999999999997E-2</v>
          </cell>
          <cell r="L613">
            <v>7.4999999999999997E-2</v>
          </cell>
          <cell r="M613">
            <v>7.4999999999999997E-2</v>
          </cell>
        </row>
        <row r="614">
          <cell r="A614" t="str">
            <v>Per Average sq ft</v>
          </cell>
          <cell r="C614">
            <v>1272.243856332703</v>
          </cell>
          <cell r="D614">
            <v>1257.8529784537388</v>
          </cell>
          <cell r="E614">
            <v>1001.340499306519</v>
          </cell>
          <cell r="F614">
            <v>961.98392554991574</v>
          </cell>
          <cell r="G614">
            <v>889.69585736759291</v>
          </cell>
          <cell r="H614">
            <v>615.0484131337729</v>
          </cell>
          <cell r="I614">
            <v>601.24984403368137</v>
          </cell>
          <cell r="J614">
            <v>629.3136717453408</v>
          </cell>
          <cell r="K614">
            <v>668.13480895725763</v>
          </cell>
          <cell r="L614">
            <v>716.31730194979252</v>
          </cell>
          <cell r="M614">
            <v>772.15581170125893</v>
          </cell>
        </row>
        <row r="615">
          <cell r="A615" t="str">
            <v>Growth</v>
          </cell>
          <cell r="D615">
            <v>-1.1311414716079993E-2</v>
          </cell>
          <cell r="E615">
            <v>-0.20392882438657267</v>
          </cell>
          <cell r="F615">
            <v>-3.9303886923438891E-2</v>
          </cell>
          <cell r="G615">
            <v>-7.514477764376315E-2</v>
          </cell>
          <cell r="H615">
            <v>-0.3086981263984292</v>
          </cell>
          <cell r="I615">
            <v>-2.2434931633732003E-2</v>
          </cell>
          <cell r="J615">
            <v>4.6675817033704492E-2</v>
          </cell>
          <cell r="K615">
            <v>6.1688056298300653E-2</v>
          </cell>
          <cell r="L615">
            <v>7.2114927027574272E-2</v>
          </cell>
          <cell r="M615">
            <v>7.7952200232321411E-2</v>
          </cell>
        </row>
        <row r="617">
          <cell r="A617" t="str">
            <v>Establishment expenses</v>
          </cell>
        </row>
        <row r="618">
          <cell r="A618" t="str">
            <v>Rent</v>
          </cell>
          <cell r="B618">
            <v>100.273</v>
          </cell>
          <cell r="C618">
            <v>157.14599999999999</v>
          </cell>
          <cell r="D618">
            <v>275.88200000000001</v>
          </cell>
          <cell r="E618">
            <v>479.68599999999998</v>
          </cell>
          <cell r="F618">
            <v>1058.152</v>
          </cell>
          <cell r="G618">
            <v>2070.1999999999998</v>
          </cell>
          <cell r="H618">
            <v>3262.7034839999992</v>
          </cell>
        </row>
        <row r="619">
          <cell r="A619" t="str">
            <v>Mall Maintenance</v>
          </cell>
          <cell r="B619">
            <v>3.0910000000000002</v>
          </cell>
          <cell r="C619">
            <v>41.314999999999998</v>
          </cell>
          <cell r="D619">
            <v>101.268</v>
          </cell>
          <cell r="E619">
            <v>216.82400000000001</v>
          </cell>
          <cell r="F619">
            <v>336.072</v>
          </cell>
          <cell r="G619">
            <v>592.20000000000005</v>
          </cell>
          <cell r="H619">
            <v>760.09889799999996</v>
          </cell>
        </row>
        <row r="620">
          <cell r="A620" t="str">
            <v>Total</v>
          </cell>
          <cell r="B620">
            <v>103.36399999999999</v>
          </cell>
          <cell r="C620">
            <v>198.46099999999998</v>
          </cell>
          <cell r="D620">
            <v>377.15</v>
          </cell>
          <cell r="E620">
            <v>696.51</v>
          </cell>
          <cell r="F620">
            <v>1394.2240000000002</v>
          </cell>
          <cell r="G620">
            <v>2662.3999999999996</v>
          </cell>
          <cell r="H620">
            <v>4022.8023819999989</v>
          </cell>
          <cell r="I620">
            <v>6189.9985803391683</v>
          </cell>
          <cell r="J620">
            <v>8967.9582785902912</v>
          </cell>
          <cell r="K620">
            <v>12164.97919514647</v>
          </cell>
          <cell r="L620">
            <v>15479.622677203854</v>
          </cell>
          <cell r="M620">
            <v>19640.679833657952</v>
          </cell>
        </row>
        <row r="621">
          <cell r="A621" t="str">
            <v>Growth</v>
          </cell>
          <cell r="C621">
            <v>0.92002051004218099</v>
          </cell>
          <cell r="D621">
            <v>0.90037337310605103</v>
          </cell>
          <cell r="E621">
            <v>0.84677184144239703</v>
          </cell>
          <cell r="F621">
            <v>1.001728618397439</v>
          </cell>
          <cell r="G621">
            <v>0.90959271967775579</v>
          </cell>
          <cell r="H621">
            <v>0.51096844275841335</v>
          </cell>
          <cell r="I621">
            <v>0.5387279792903259</v>
          </cell>
          <cell r="J621">
            <v>0.4487819604796921</v>
          </cell>
          <cell r="K621">
            <v>0.35649373215624847</v>
          </cell>
          <cell r="L621">
            <v>0.27247424174632751</v>
          </cell>
          <cell r="M621">
            <v>0.26880869406344776</v>
          </cell>
        </row>
        <row r="622">
          <cell r="A622" t="str">
            <v>% of sales</v>
          </cell>
          <cell r="B622">
            <v>3.6231304935483009E-2</v>
          </cell>
          <cell r="C622">
            <v>4.4614650373836336E-2</v>
          </cell>
          <cell r="D622">
            <v>5.7290481501318984E-2</v>
          </cell>
          <cell r="E622">
            <v>6.6158065829987317E-2</v>
          </cell>
          <cell r="F622">
            <v>7.4646430061937497E-2</v>
          </cell>
          <cell r="G622">
            <v>8.2255602859667432E-2</v>
          </cell>
          <cell r="H622">
            <v>7.9677299869991558E-2</v>
          </cell>
          <cell r="I622">
            <v>0.08</v>
          </cell>
          <cell r="J622">
            <v>0.08</v>
          </cell>
          <cell r="K622">
            <v>7.85E-2</v>
          </cell>
          <cell r="L622">
            <v>7.5999999999999998E-2</v>
          </cell>
          <cell r="M622">
            <v>7.5999999999999998E-2</v>
          </cell>
        </row>
        <row r="623">
          <cell r="A623" t="str">
            <v>Per Average sq ft</v>
          </cell>
          <cell r="B623" t="e">
            <v>#REF!</v>
          </cell>
          <cell r="C623">
            <v>375.16257088846874</v>
          </cell>
          <cell r="D623">
            <v>478.01013941698346</v>
          </cell>
          <cell r="E623">
            <v>483.01664355062417</v>
          </cell>
          <cell r="F623">
            <v>589.77326565143835</v>
          </cell>
          <cell r="G623">
            <v>698.05977975878329</v>
          </cell>
          <cell r="H623">
            <v>618.7864067208493</v>
          </cell>
          <cell r="I623">
            <v>641.33316696926022</v>
          </cell>
          <cell r="J623">
            <v>671.26791652836346</v>
          </cell>
          <cell r="K623">
            <v>699.31443337526275</v>
          </cell>
          <cell r="L623">
            <v>725.86819930912304</v>
          </cell>
          <cell r="M623">
            <v>782.45122252394242</v>
          </cell>
        </row>
        <row r="624">
          <cell r="A624" t="str">
            <v>Growth</v>
          </cell>
          <cell r="C624" t="e">
            <v>#REF!</v>
          </cell>
          <cell r="D624">
            <v>0.27414133634106608</v>
          </cell>
          <cell r="E624">
            <v>1.0473635851630636E-2</v>
          </cell>
          <cell r="F624">
            <v>0.22102058702584904</v>
          </cell>
          <cell r="G624">
            <v>0.18360702394289818</v>
          </cell>
          <cell r="H624">
            <v>-0.11356244169421581</v>
          </cell>
          <cell r="I624">
            <v>3.6437064556562593E-2</v>
          </cell>
          <cell r="J624">
            <v>4.667581703370427E-2</v>
          </cell>
          <cell r="K624">
            <v>4.1781405242707237E-2</v>
          </cell>
          <cell r="L624">
            <v>3.7971139542619881E-2</v>
          </cell>
          <cell r="M624">
            <v>7.7952200232321411E-2</v>
          </cell>
        </row>
        <row r="625">
          <cell r="D625">
            <v>39.834178284748624</v>
          </cell>
          <cell r="E625">
            <v>40.251386962552012</v>
          </cell>
          <cell r="F625">
            <v>49.14777213761986</v>
          </cell>
          <cell r="G625">
            <v>58.171648313231941</v>
          </cell>
          <cell r="H625">
            <v>51.565533893404108</v>
          </cell>
          <cell r="I625">
            <v>53.444430580771687</v>
          </cell>
          <cell r="J625">
            <v>55.93899304403029</v>
          </cell>
          <cell r="K625">
            <v>58.276202781271898</v>
          </cell>
          <cell r="L625">
            <v>60.489016609093589</v>
          </cell>
          <cell r="M625">
            <v>65.204268543661868</v>
          </cell>
        </row>
        <row r="626">
          <cell r="A626" t="str">
            <v>Interest and Financial Charges</v>
          </cell>
        </row>
        <row r="627">
          <cell r="A627" t="str">
            <v>Interest: On fixed loans</v>
          </cell>
          <cell r="B627">
            <v>64.938000000000002</v>
          </cell>
          <cell r="C627">
            <v>103.577</v>
          </cell>
          <cell r="D627">
            <v>129.988</v>
          </cell>
          <cell r="E627">
            <v>112.538</v>
          </cell>
          <cell r="F627">
            <v>119.545</v>
          </cell>
          <cell r="G627">
            <v>391.3</v>
          </cell>
          <cell r="H627">
            <v>921.337176</v>
          </cell>
        </row>
        <row r="628">
          <cell r="A628" t="str">
            <v>On fully Converible Debentures</v>
          </cell>
          <cell r="B628">
            <v>0</v>
          </cell>
          <cell r="D628">
            <v>13.536</v>
          </cell>
          <cell r="E628">
            <v>11.273</v>
          </cell>
          <cell r="F628">
            <v>0</v>
          </cell>
          <cell r="G628">
            <v>0</v>
          </cell>
          <cell r="H628">
            <v>0</v>
          </cell>
        </row>
        <row r="629">
          <cell r="A629" t="str">
            <v>On other loans</v>
          </cell>
          <cell r="B629">
            <v>28.896000000000001</v>
          </cell>
          <cell r="C629">
            <v>31.312999999999999</v>
          </cell>
          <cell r="D629">
            <v>38.036000000000001</v>
          </cell>
          <cell r="E629">
            <v>110.349</v>
          </cell>
          <cell r="F629">
            <v>173.607</v>
          </cell>
          <cell r="G629">
            <v>393.6</v>
          </cell>
          <cell r="H629">
            <v>809.61409999999989</v>
          </cell>
        </row>
        <row r="630">
          <cell r="A630" t="str">
            <v>Bill Discounting Charges</v>
          </cell>
          <cell r="B630">
            <v>13.89</v>
          </cell>
          <cell r="C630">
            <v>27.498000000000001</v>
          </cell>
          <cell r="D630">
            <v>35.777999999999999</v>
          </cell>
          <cell r="E630">
            <v>30.51</v>
          </cell>
          <cell r="F630">
            <v>15.983000000000001</v>
          </cell>
          <cell r="G630">
            <v>81.099999999999994</v>
          </cell>
          <cell r="H630">
            <v>135.78601600000002</v>
          </cell>
        </row>
        <row r="631">
          <cell r="A631" t="str">
            <v>Bank Charges</v>
          </cell>
          <cell r="B631">
            <v>6.9770000000000003</v>
          </cell>
          <cell r="C631">
            <v>17.442</v>
          </cell>
          <cell r="D631">
            <v>18.594000000000001</v>
          </cell>
          <cell r="E631">
            <v>17.276</v>
          </cell>
          <cell r="F631">
            <v>36.137</v>
          </cell>
          <cell r="G631">
            <v>76.599999999999994</v>
          </cell>
          <cell r="H631">
            <v>133.03523199999998</v>
          </cell>
        </row>
        <row r="632">
          <cell r="B632">
            <v>114.70100000000001</v>
          </cell>
          <cell r="C632">
            <v>179.82999999999998</v>
          </cell>
          <cell r="D632">
            <v>235.93199999999999</v>
          </cell>
          <cell r="E632">
            <v>281.94600000000003</v>
          </cell>
          <cell r="F632">
            <v>345.27199999999999</v>
          </cell>
          <cell r="G632">
            <v>942.60000000000014</v>
          </cell>
          <cell r="H632">
            <v>1999.7725239999997</v>
          </cell>
        </row>
        <row r="633">
          <cell r="A633" t="str">
            <v>Less:  Interest Income</v>
          </cell>
          <cell r="B633">
            <v>2.3250000000000002</v>
          </cell>
          <cell r="C633">
            <v>3.1379999999999999</v>
          </cell>
          <cell r="D633">
            <v>4.4619999999999997</v>
          </cell>
          <cell r="E633">
            <v>7.3800000000000008</v>
          </cell>
          <cell r="F633">
            <v>10.023999999999999</v>
          </cell>
          <cell r="G633">
            <v>20.399999999999999</v>
          </cell>
          <cell r="H633">
            <v>271.68088599999999</v>
          </cell>
          <cell r="I633">
            <v>6.5428856</v>
          </cell>
          <cell r="J633">
            <v>6.4567949999999996</v>
          </cell>
          <cell r="K633">
            <v>7.4468368999999992</v>
          </cell>
          <cell r="L633">
            <v>4.9071641999999995</v>
          </cell>
          <cell r="M633">
            <v>4.9071641999999995</v>
          </cell>
        </row>
        <row r="634">
          <cell r="A634" t="str">
            <v xml:space="preserve">          on fixed Deposits*</v>
          </cell>
          <cell r="B634">
            <v>0</v>
          </cell>
          <cell r="D634">
            <v>4.1360000000000001</v>
          </cell>
          <cell r="E634">
            <v>6.3710000000000004</v>
          </cell>
          <cell r="F634">
            <v>0</v>
          </cell>
          <cell r="G634">
            <v>6.5</v>
          </cell>
          <cell r="H634">
            <v>12.599517000000001</v>
          </cell>
          <cell r="I634">
            <v>16.470755309671514</v>
          </cell>
          <cell r="J634">
            <v>16.309351176203837</v>
          </cell>
          <cell r="K634">
            <v>18.761378424631022</v>
          </cell>
          <cell r="L634">
            <v>12.353214111464895</v>
          </cell>
          <cell r="M634">
            <v>12.353214111464895</v>
          </cell>
        </row>
        <row r="635">
          <cell r="A635" t="str">
            <v xml:space="preserve">          on others*</v>
          </cell>
          <cell r="B635">
            <v>2.3250000000000002</v>
          </cell>
          <cell r="C635">
            <v>3.1379999999999999</v>
          </cell>
          <cell r="D635">
            <v>0.32600000000000001</v>
          </cell>
          <cell r="E635">
            <v>1.0089999999999999</v>
          </cell>
          <cell r="F635">
            <v>10.023999999999999</v>
          </cell>
          <cell r="G635">
            <v>13.9</v>
          </cell>
          <cell r="H635">
            <v>259.081369</v>
          </cell>
        </row>
        <row r="636">
          <cell r="A636" t="str">
            <v>Less Exchage Loss gain/(loss)</v>
          </cell>
          <cell r="D636">
            <v>-7.931</v>
          </cell>
          <cell r="E636">
            <v>30.669</v>
          </cell>
          <cell r="F636">
            <v>-33.975000000000001</v>
          </cell>
          <cell r="G636">
            <v>24.6</v>
          </cell>
          <cell r="H636">
            <v>-124.653942</v>
          </cell>
        </row>
        <row r="637">
          <cell r="B637">
            <v>112.376</v>
          </cell>
          <cell r="C637">
            <v>176.69199999999998</v>
          </cell>
          <cell r="D637">
            <v>239.40100000000001</v>
          </cell>
          <cell r="E637">
            <v>243.89700000000002</v>
          </cell>
          <cell r="F637">
            <v>369.22300000000001</v>
          </cell>
          <cell r="G637">
            <v>897.60000000000014</v>
          </cell>
          <cell r="H637">
            <v>1852.7455799999998</v>
          </cell>
          <cell r="I637">
            <v>2741.4661593034289</v>
          </cell>
          <cell r="J637">
            <v>3081.3406488237961</v>
          </cell>
          <cell r="K637">
            <v>3466.6236215753688</v>
          </cell>
          <cell r="L637">
            <v>4215.5317858885355</v>
          </cell>
          <cell r="M637">
            <v>4508.0317858885355</v>
          </cell>
        </row>
        <row r="638">
          <cell r="A638" t="str">
            <v>Interest % of total average loans</v>
          </cell>
          <cell r="C638">
            <v>0.13837851723094161</v>
          </cell>
          <cell r="D638">
            <v>0.12542962348217168</v>
          </cell>
          <cell r="E638">
            <v>9.3377701368005911E-2</v>
          </cell>
          <cell r="F638">
            <v>8.3196380687158844E-2</v>
          </cell>
          <cell r="G638">
            <v>9.4436197175541289E-2</v>
          </cell>
          <cell r="H638">
            <v>0.10613315040338825</v>
          </cell>
          <cell r="I638">
            <v>0.11</v>
          </cell>
          <cell r="J638">
            <v>0.1</v>
          </cell>
          <cell r="K638">
            <v>0.09</v>
          </cell>
          <cell r="L638">
            <v>0.09</v>
          </cell>
          <cell r="M638">
            <v>0.09</v>
          </cell>
        </row>
        <row r="640">
          <cell r="B640">
            <v>5.6707317073170747E-2</v>
          </cell>
          <cell r="C640">
            <v>3.765660250564009E-2</v>
          </cell>
          <cell r="D640">
            <v>3.1622962437987241E-2</v>
          </cell>
          <cell r="E640">
            <v>3.4272180555878051E-2</v>
          </cell>
          <cell r="F640">
            <v>9.8588058491909554E-3</v>
          </cell>
          <cell r="G640">
            <v>9.9021771683947754E-3</v>
          </cell>
          <cell r="H640">
            <v>0.12858318183090878</v>
          </cell>
          <cell r="I640">
            <v>1.52E-2</v>
          </cell>
          <cell r="J640">
            <v>1.4999999999999999E-2</v>
          </cell>
          <cell r="K640">
            <v>1.7299999999999999E-2</v>
          </cell>
          <cell r="L640">
            <v>1.14E-2</v>
          </cell>
          <cell r="M640">
            <v>1.14E-2</v>
          </cell>
        </row>
        <row r="643">
          <cell r="A643" t="str">
            <v>Schedules to BS</v>
          </cell>
          <cell r="B643" t="str">
            <v>F2002</v>
          </cell>
          <cell r="C643" t="str">
            <v>F2003</v>
          </cell>
          <cell r="D643" t="str">
            <v>F2004</v>
          </cell>
          <cell r="E643" t="str">
            <v>F2005</v>
          </cell>
          <cell r="F643" t="str">
            <v>F2006</v>
          </cell>
          <cell r="G643" t="str">
            <v>F2007</v>
          </cell>
          <cell r="H643" t="str">
            <v>F2008</v>
          </cell>
          <cell r="I643" t="str">
            <v>F2009e</v>
          </cell>
          <cell r="J643" t="str">
            <v>F2010e</v>
          </cell>
          <cell r="K643" t="str">
            <v>F2011e</v>
          </cell>
          <cell r="L643" t="str">
            <v>F2012e</v>
          </cell>
          <cell r="M643" t="str">
            <v>F2013e</v>
          </cell>
        </row>
        <row r="645">
          <cell r="A645" t="str">
            <v>Share Capital</v>
          </cell>
        </row>
        <row r="646">
          <cell r="A646" t="str">
            <v xml:space="preserve">Authorised </v>
          </cell>
        </row>
        <row r="647">
          <cell r="A647" t="str">
            <v>2,50,00,000 Equity shares of Rs. 10 each</v>
          </cell>
          <cell r="B647">
            <v>180</v>
          </cell>
          <cell r="C647">
            <v>250</v>
          </cell>
          <cell r="D647">
            <v>250</v>
          </cell>
          <cell r="E647">
            <v>250</v>
          </cell>
          <cell r="F647">
            <v>350</v>
          </cell>
          <cell r="G647">
            <v>350</v>
          </cell>
          <cell r="H647">
            <v>350</v>
          </cell>
        </row>
        <row r="648">
          <cell r="B648">
            <v>180</v>
          </cell>
          <cell r="C648">
            <v>250</v>
          </cell>
          <cell r="D648">
            <v>250</v>
          </cell>
          <cell r="E648">
            <v>250</v>
          </cell>
          <cell r="F648">
            <v>350</v>
          </cell>
          <cell r="G648">
            <v>350</v>
          </cell>
          <cell r="H648">
            <v>350</v>
          </cell>
        </row>
        <row r="649">
          <cell r="A649" t="str">
            <v>Issued, Subscribed and Paid Up</v>
          </cell>
        </row>
        <row r="650">
          <cell r="B650">
            <v>173.19399999999999</v>
          </cell>
          <cell r="C650">
            <v>181.84399999999999</v>
          </cell>
          <cell r="D650">
            <v>191.374</v>
          </cell>
          <cell r="E650">
            <v>219.977</v>
          </cell>
          <cell r="F650">
            <v>268.87</v>
          </cell>
          <cell r="G650">
            <v>293.5</v>
          </cell>
          <cell r="H650">
            <v>318.60000000000002</v>
          </cell>
        </row>
        <row r="651">
          <cell r="B651">
            <v>173.19399999999999</v>
          </cell>
          <cell r="C651">
            <v>181.84399999999999</v>
          </cell>
          <cell r="D651">
            <v>191.374</v>
          </cell>
          <cell r="E651">
            <v>219.977</v>
          </cell>
          <cell r="F651">
            <v>268.87</v>
          </cell>
          <cell r="G651">
            <v>293.5</v>
          </cell>
          <cell r="H651">
            <v>318.60000000000002</v>
          </cell>
        </row>
        <row r="652">
          <cell r="A652" t="str">
            <v>Reserves and Surplus</v>
          </cell>
        </row>
        <row r="653">
          <cell r="A653" t="str">
            <v>Capital Reserves</v>
          </cell>
          <cell r="B653">
            <v>1059.875</v>
          </cell>
          <cell r="C653">
            <v>1059.875</v>
          </cell>
        </row>
        <row r="655">
          <cell r="A655" t="str">
            <v>Share Premium</v>
          </cell>
          <cell r="B655">
            <v>148.476</v>
          </cell>
          <cell r="C655">
            <v>234.476</v>
          </cell>
          <cell r="D655">
            <v>269.07600000000002</v>
          </cell>
          <cell r="E655">
            <v>366.28199999999998</v>
          </cell>
          <cell r="F655">
            <v>1251.2260000000001</v>
          </cell>
          <cell r="G655">
            <v>3721.1680000000001</v>
          </cell>
          <cell r="H655">
            <v>8237.4680000000008</v>
          </cell>
        </row>
        <row r="656">
          <cell r="A656" t="str">
            <v>Add: During the Year</v>
          </cell>
          <cell r="B656">
            <v>86</v>
          </cell>
          <cell r="C656">
            <v>34.6</v>
          </cell>
          <cell r="D656">
            <v>97.206000000000003</v>
          </cell>
          <cell r="E656">
            <v>884.94399999999996</v>
          </cell>
          <cell r="F656">
            <v>2490.4929999999999</v>
          </cell>
          <cell r="G656">
            <v>4557.8</v>
          </cell>
          <cell r="H656">
            <v>6244.9576880000004</v>
          </cell>
        </row>
        <row r="657">
          <cell r="A657" t="str">
            <v>Less Utilised for share issue expenses</v>
          </cell>
          <cell r="F657">
            <v>20.550999999999998</v>
          </cell>
          <cell r="G657">
            <v>41.5</v>
          </cell>
          <cell r="H657">
            <v>2.143726</v>
          </cell>
        </row>
        <row r="658">
          <cell r="B658">
            <v>234.476</v>
          </cell>
          <cell r="C658">
            <v>269.07600000000002</v>
          </cell>
          <cell r="D658">
            <v>366.28200000000004</v>
          </cell>
          <cell r="E658">
            <v>1251.2259999999999</v>
          </cell>
          <cell r="F658">
            <v>3721.1680000000001</v>
          </cell>
          <cell r="G658">
            <v>8237.4680000000008</v>
          </cell>
          <cell r="H658">
            <v>14480.281962000001</v>
          </cell>
        </row>
        <row r="659">
          <cell r="A659" t="str">
            <v>General Reserve</v>
          </cell>
          <cell r="B659">
            <v>0.54500000000000004</v>
          </cell>
          <cell r="C659">
            <v>0.54500000000000004</v>
          </cell>
          <cell r="D659">
            <v>0.54500000000000004</v>
          </cell>
          <cell r="E659">
            <v>10.433999999999999</v>
          </cell>
          <cell r="F659">
            <v>48.984999999999999</v>
          </cell>
          <cell r="G659">
            <v>113.1</v>
          </cell>
          <cell r="H659">
            <v>233.13513499999999</v>
          </cell>
        </row>
        <row r="660">
          <cell r="A660" t="str">
            <v>Add: Transfer from P &amp; L Account</v>
          </cell>
          <cell r="D660">
            <v>9.8889999999999993</v>
          </cell>
          <cell r="E660">
            <v>38.551000000000002</v>
          </cell>
          <cell r="F660">
            <v>64.158000000000001</v>
          </cell>
          <cell r="G660">
            <v>120</v>
          </cell>
          <cell r="H660">
            <v>125.9736406960006</v>
          </cell>
        </row>
        <row r="661">
          <cell r="B661">
            <v>0.54500000000000004</v>
          </cell>
          <cell r="C661">
            <v>0.54500000000000004</v>
          </cell>
          <cell r="D661">
            <v>10.433999999999999</v>
          </cell>
          <cell r="E661">
            <v>48.984999999999999</v>
          </cell>
          <cell r="F661">
            <v>113.143</v>
          </cell>
          <cell r="G661">
            <v>233.1</v>
          </cell>
          <cell r="H661">
            <v>359.10877569600058</v>
          </cell>
        </row>
        <row r="662">
          <cell r="A662" t="str">
            <v>Surplus in P &amp; L Account</v>
          </cell>
          <cell r="B662">
            <v>265.88600000000002</v>
          </cell>
          <cell r="C662">
            <v>342.49900000000002</v>
          </cell>
          <cell r="D662">
            <v>497.93799999999999</v>
          </cell>
          <cell r="E662">
            <v>665.06399999999996</v>
          </cell>
          <cell r="F662">
            <v>1165.8440000000001</v>
          </cell>
          <cell r="G662">
            <v>2157.6</v>
          </cell>
          <cell r="H662">
            <v>3166.4994792180587</v>
          </cell>
        </row>
        <row r="663">
          <cell r="A663" t="str">
            <v>Less: Brands Set Off</v>
          </cell>
          <cell r="D663">
            <v>117.125</v>
          </cell>
          <cell r="E663">
            <v>0</v>
          </cell>
          <cell r="F663">
            <v>0</v>
          </cell>
        </row>
        <row r="664">
          <cell r="A664" t="str">
            <v>Less: Chg in method of valuation of Finished Goods(Net of Tax)</v>
          </cell>
          <cell r="H664">
            <v>490.9</v>
          </cell>
        </row>
        <row r="666">
          <cell r="A666" t="str">
            <v>Less: Provosion for Deferred Tax</v>
          </cell>
          <cell r="B666">
            <v>16.940000000000001</v>
          </cell>
        </row>
        <row r="667">
          <cell r="B667">
            <v>248.94600000000003</v>
          </cell>
          <cell r="C667">
            <v>342.49900000000002</v>
          </cell>
          <cell r="D667">
            <v>380.81299999999999</v>
          </cell>
        </row>
        <row r="668">
          <cell r="A668" t="str">
            <v>Total</v>
          </cell>
          <cell r="B668">
            <v>1543.8420000000001</v>
          </cell>
          <cell r="C668">
            <v>1671.9950000000001</v>
          </cell>
          <cell r="D668">
            <v>757.529</v>
          </cell>
          <cell r="E668">
            <v>1965.2749999999996</v>
          </cell>
          <cell r="F668">
            <v>5000.1550000000007</v>
          </cell>
          <cell r="G668">
            <v>10628.168000000001</v>
          </cell>
          <cell r="H668">
            <v>17514.990216914059</v>
          </cell>
        </row>
        <row r="673">
          <cell r="A673" t="str">
            <v>Secured Loans</v>
          </cell>
        </row>
        <row r="674">
          <cell r="A674" t="str">
            <v>Debentures -  8.95% NCD</v>
          </cell>
          <cell r="G674">
            <v>1000</v>
          </cell>
          <cell r="H674">
            <v>0</v>
          </cell>
        </row>
        <row r="675">
          <cell r="A675" t="str">
            <v>Debentures -  10.75% NCD</v>
          </cell>
          <cell r="G675">
            <v>1000</v>
          </cell>
          <cell r="H675">
            <v>0</v>
          </cell>
        </row>
        <row r="676">
          <cell r="A676" t="str">
            <v>1) Term Loans</v>
          </cell>
        </row>
        <row r="677">
          <cell r="A677" t="str">
            <v>Foreign Currency Loans</v>
          </cell>
          <cell r="B677">
            <v>69.022999999999996</v>
          </cell>
        </row>
        <row r="678">
          <cell r="A678" t="str">
            <v>From Banks</v>
          </cell>
          <cell r="D678">
            <v>167.89699999999999</v>
          </cell>
          <cell r="E678">
            <v>149.161</v>
          </cell>
          <cell r="F678">
            <v>37.116999999999997</v>
          </cell>
          <cell r="G678">
            <v>18.7</v>
          </cell>
          <cell r="H678">
            <v>539.52831000000003</v>
          </cell>
        </row>
        <row r="679">
          <cell r="A679" t="str">
            <v>From Financial Institutions</v>
          </cell>
          <cell r="C679">
            <v>83.575000000000003</v>
          </cell>
          <cell r="D679">
            <v>167.79300000000001</v>
          </cell>
          <cell r="E679">
            <v>123.71</v>
          </cell>
          <cell r="F679">
            <v>56.759</v>
          </cell>
          <cell r="G679">
            <v>0</v>
          </cell>
          <cell r="H679">
            <v>0</v>
          </cell>
        </row>
        <row r="680">
          <cell r="A680" t="str">
            <v>External Commercial Borrowings</v>
          </cell>
          <cell r="B680">
            <v>665.279</v>
          </cell>
          <cell r="D680">
            <v>297.33199999999999</v>
          </cell>
          <cell r="E680">
            <v>267.58699999999999</v>
          </cell>
          <cell r="F680">
            <v>230.4</v>
          </cell>
          <cell r="G680">
            <v>151</v>
          </cell>
          <cell r="H680">
            <v>17.14</v>
          </cell>
        </row>
        <row r="681">
          <cell r="A681" t="str">
            <v>Rupee Loans</v>
          </cell>
        </row>
        <row r="682">
          <cell r="A682" t="str">
            <v>From Banks</v>
          </cell>
          <cell r="C682">
            <v>818.096</v>
          </cell>
          <cell r="D682">
            <v>602.38900000000001</v>
          </cell>
          <cell r="E682">
            <v>1254.9359999999999</v>
          </cell>
          <cell r="F682">
            <v>2289.5129999999999</v>
          </cell>
          <cell r="G682">
            <v>6425.6</v>
          </cell>
          <cell r="H682">
            <v>12363.237452000001</v>
          </cell>
        </row>
        <row r="683">
          <cell r="A683" t="str">
            <v>From Financial Institutions</v>
          </cell>
          <cell r="C683">
            <v>78.91</v>
          </cell>
          <cell r="D683">
            <v>252.566</v>
          </cell>
          <cell r="E683">
            <v>173.61799999999999</v>
          </cell>
          <cell r="F683">
            <v>0</v>
          </cell>
          <cell r="G683">
            <v>0</v>
          </cell>
        </row>
        <row r="684">
          <cell r="A684" t="str">
            <v>2) Working Capital Loans from Banks</v>
          </cell>
          <cell r="B684">
            <v>360.279</v>
          </cell>
        </row>
        <row r="685">
          <cell r="A685" t="str">
            <v>Foreign Currency Loans</v>
          </cell>
          <cell r="C685">
            <v>245.13900000000001</v>
          </cell>
          <cell r="D685">
            <v>284.89</v>
          </cell>
          <cell r="E685">
            <v>426.43599999999998</v>
          </cell>
          <cell r="F685">
            <v>57.892000000000003</v>
          </cell>
          <cell r="G685">
            <v>0</v>
          </cell>
          <cell r="H685">
            <v>530.67760399999997</v>
          </cell>
        </row>
        <row r="686">
          <cell r="A686" t="str">
            <v>Rupee Loans</v>
          </cell>
          <cell r="C686">
            <v>182.72800000000001</v>
          </cell>
          <cell r="D686">
            <v>233.649</v>
          </cell>
          <cell r="E686">
            <v>11.352</v>
          </cell>
          <cell r="F686">
            <v>1207.519</v>
          </cell>
          <cell r="G686">
            <v>608.1</v>
          </cell>
          <cell r="H686">
            <v>5639.0677494199999</v>
          </cell>
        </row>
        <row r="687">
          <cell r="A687" t="str">
            <v>Commercial Paper</v>
          </cell>
          <cell r="D687">
            <v>132.5</v>
          </cell>
          <cell r="E687">
            <v>150</v>
          </cell>
          <cell r="F687">
            <v>400</v>
          </cell>
          <cell r="G687">
            <v>300</v>
          </cell>
          <cell r="H687">
            <v>800</v>
          </cell>
        </row>
        <row r="688">
          <cell r="A688" t="str">
            <v>3) Hire Purchase</v>
          </cell>
          <cell r="B688">
            <v>0.69299999999999995</v>
          </cell>
          <cell r="C688">
            <v>4.7140000000000004</v>
          </cell>
          <cell r="D688">
            <v>9.157</v>
          </cell>
          <cell r="E688">
            <v>4.9000000000000004</v>
          </cell>
          <cell r="F688">
            <v>1.756</v>
          </cell>
          <cell r="G688">
            <v>15.9</v>
          </cell>
          <cell r="H688">
            <v>28.056423000000002</v>
          </cell>
        </row>
        <row r="689">
          <cell r="A689" t="str">
            <v>Total</v>
          </cell>
          <cell r="B689">
            <v>1095.2740000000001</v>
          </cell>
          <cell r="C689">
            <v>1413.162</v>
          </cell>
          <cell r="D689">
            <v>2148.1730000000002</v>
          </cell>
          <cell r="E689">
            <v>2561.6999999999998</v>
          </cell>
          <cell r="F689">
            <v>4280.9560000000001</v>
          </cell>
          <cell r="G689">
            <v>9519.2999999999993</v>
          </cell>
          <cell r="H689">
            <v>19917.707538420003</v>
          </cell>
          <cell r="I689">
            <v>3500</v>
          </cell>
          <cell r="J689">
            <v>3500</v>
          </cell>
          <cell r="K689">
            <v>3500</v>
          </cell>
          <cell r="L689">
            <v>3500</v>
          </cell>
          <cell r="M689">
            <v>3500</v>
          </cell>
        </row>
        <row r="691">
          <cell r="A691" t="str">
            <v>Unsecured Loans</v>
          </cell>
        </row>
        <row r="692">
          <cell r="A692" t="str">
            <v>Short Term Loan</v>
          </cell>
          <cell r="E692">
            <v>300.33</v>
          </cell>
          <cell r="F692">
            <v>1732.855</v>
          </cell>
          <cell r="G692">
            <v>2026.4</v>
          </cell>
          <cell r="H692">
            <v>2000</v>
          </cell>
        </row>
        <row r="693">
          <cell r="A693" t="str">
            <v>Other loans from banks</v>
          </cell>
          <cell r="C693">
            <v>41.706000000000003</v>
          </cell>
          <cell r="F693">
            <v>0</v>
          </cell>
          <cell r="G693">
            <v>1450</v>
          </cell>
          <cell r="H693">
            <v>0</v>
          </cell>
        </row>
        <row r="694">
          <cell r="A694" t="str">
            <v>Fixed Deposits from Public</v>
          </cell>
          <cell r="B694">
            <v>2.9809999999999999</v>
          </cell>
          <cell r="C694">
            <v>0.626</v>
          </cell>
          <cell r="D694">
            <v>8.2000000000000003E-2</v>
          </cell>
          <cell r="E694">
            <v>4.9000000000000002E-2</v>
          </cell>
          <cell r="F694">
            <v>4.9000000000000002E-2</v>
          </cell>
          <cell r="G694">
            <v>0.1</v>
          </cell>
          <cell r="H694">
            <v>0.1</v>
          </cell>
        </row>
        <row r="695">
          <cell r="A695" t="str">
            <v>Total</v>
          </cell>
          <cell r="B695">
            <v>2.9809999999999999</v>
          </cell>
          <cell r="C695">
            <v>42.332000000000001</v>
          </cell>
          <cell r="D695">
            <v>8.2000000000000003E-2</v>
          </cell>
          <cell r="E695">
            <v>300.37899999999996</v>
          </cell>
          <cell r="F695">
            <v>1732.904</v>
          </cell>
          <cell r="G695">
            <v>3476.5</v>
          </cell>
          <cell r="H695">
            <v>2000.1</v>
          </cell>
          <cell r="I695">
            <v>3476.5</v>
          </cell>
          <cell r="J695">
            <v>3476.5</v>
          </cell>
          <cell r="K695">
            <v>3476.5</v>
          </cell>
          <cell r="L695">
            <v>3476.5</v>
          </cell>
          <cell r="M695">
            <v>3476.5</v>
          </cell>
        </row>
        <row r="697">
          <cell r="A697" t="str">
            <v>Capital Work in Progress</v>
          </cell>
        </row>
        <row r="698">
          <cell r="A698" t="str">
            <v>Work in Progress brought forward from last year</v>
          </cell>
          <cell r="B698">
            <v>78.584999999999994</v>
          </cell>
          <cell r="C698">
            <v>62.808</v>
          </cell>
          <cell r="D698">
            <v>33.237000000000002</v>
          </cell>
        </row>
        <row r="699">
          <cell r="A699" t="str">
            <v>Add: Capital Advances during the year</v>
          </cell>
          <cell r="B699">
            <v>134.73699999999999</v>
          </cell>
          <cell r="C699">
            <v>361.97699999999998</v>
          </cell>
          <cell r="D699">
            <v>742.52800000000002</v>
          </cell>
        </row>
        <row r="700">
          <cell r="B700">
            <v>213.322</v>
          </cell>
          <cell r="C700">
            <v>424.78499999999997</v>
          </cell>
          <cell r="D700">
            <v>775.76499999999999</v>
          </cell>
        </row>
        <row r="701">
          <cell r="A701" t="str">
            <v>Less: Transferred to Fixed Assets</v>
          </cell>
          <cell r="B701">
            <v>150.51400000000001</v>
          </cell>
          <cell r="C701">
            <v>391.548</v>
          </cell>
          <cell r="D701">
            <v>631.351</v>
          </cell>
        </row>
        <row r="702">
          <cell r="B702">
            <v>62.807999999999993</v>
          </cell>
          <cell r="C702">
            <v>33.236999999999966</v>
          </cell>
          <cell r="D702">
            <v>144.41399999999999</v>
          </cell>
          <cell r="E702">
            <v>157.916</v>
          </cell>
          <cell r="F702">
            <v>860.63599999999997</v>
          </cell>
          <cell r="G702">
            <v>1311.3</v>
          </cell>
          <cell r="H702">
            <v>3306.4</v>
          </cell>
        </row>
        <row r="704">
          <cell r="A704" t="str">
            <v>Core Investments</v>
          </cell>
          <cell r="B704">
            <v>49.999000000000002</v>
          </cell>
          <cell r="C704">
            <v>49.999000000000002</v>
          </cell>
          <cell r="D704">
            <v>49.999000000000002</v>
          </cell>
          <cell r="E704">
            <v>318.524</v>
          </cell>
          <cell r="F704">
            <v>607.09999999999991</v>
          </cell>
          <cell r="G704">
            <v>2089.6469999999999</v>
          </cell>
          <cell r="H704">
            <v>4963.3000000000011</v>
          </cell>
          <cell r="I704">
            <v>8339.6470000000008</v>
          </cell>
          <cell r="J704">
            <v>8839.6470000000008</v>
          </cell>
          <cell r="K704">
            <v>9339.6470000000008</v>
          </cell>
          <cell r="L704">
            <v>9839.6470000000008</v>
          </cell>
          <cell r="M704">
            <v>10339.647000000001</v>
          </cell>
        </row>
        <row r="705">
          <cell r="A705" t="str">
            <v>Future Capital</v>
          </cell>
          <cell r="G705">
            <v>595.29999999999995</v>
          </cell>
          <cell r="H705">
            <v>595.29999999999995</v>
          </cell>
        </row>
        <row r="706">
          <cell r="A706" t="str">
            <v>Home Solutions</v>
          </cell>
          <cell r="G706">
            <v>174.5</v>
          </cell>
          <cell r="H706">
            <v>474.5</v>
          </cell>
        </row>
        <row r="707">
          <cell r="A707" t="str">
            <v>Future Media</v>
          </cell>
          <cell r="G707">
            <v>4.5</v>
          </cell>
          <cell r="H707">
            <v>113.8</v>
          </cell>
        </row>
        <row r="708">
          <cell r="A708" t="str">
            <v>Future Bazaar</v>
          </cell>
          <cell r="G708">
            <v>150</v>
          </cell>
          <cell r="H708">
            <v>191.1</v>
          </cell>
        </row>
        <row r="709">
          <cell r="A709" t="str">
            <v>Total</v>
          </cell>
          <cell r="G709">
            <v>924.3</v>
          </cell>
          <cell r="H709">
            <v>1374.6999999999998</v>
          </cell>
        </row>
        <row r="711">
          <cell r="A711" t="str">
            <v>Investments</v>
          </cell>
        </row>
        <row r="712">
          <cell r="A712" t="str">
            <v>Long Term Investment in Shares</v>
          </cell>
        </row>
        <row r="713">
          <cell r="A713" t="str">
            <v>Quoted</v>
          </cell>
        </row>
        <row r="714">
          <cell r="A714" t="str">
            <v>UTI Bank Ltd</v>
          </cell>
          <cell r="B714">
            <v>0.44700000000000001</v>
          </cell>
          <cell r="C714">
            <v>0.44700000000000001</v>
          </cell>
          <cell r="D714">
            <v>0.38400000000000001</v>
          </cell>
          <cell r="E714">
            <v>0</v>
          </cell>
        </row>
        <row r="715">
          <cell r="A715" t="str">
            <v xml:space="preserve">Syndicate Bank Ltd. </v>
          </cell>
          <cell r="B715">
            <v>1.7000000000000001E-2</v>
          </cell>
          <cell r="C715">
            <v>1.7000000000000001E-2</v>
          </cell>
          <cell r="D715">
            <v>1.7000000000000001E-2</v>
          </cell>
          <cell r="E715">
            <v>0</v>
          </cell>
        </row>
        <row r="716">
          <cell r="A716" t="str">
            <v xml:space="preserve">Galaxy Entertainment Corp </v>
          </cell>
          <cell r="E716">
            <v>88.346999999999994</v>
          </cell>
          <cell r="G716">
            <v>88.346999999999994</v>
          </cell>
          <cell r="H716">
            <v>190.3</v>
          </cell>
        </row>
        <row r="717">
          <cell r="A717" t="str">
            <v>Andhra Bank</v>
          </cell>
          <cell r="H717">
            <v>0.5</v>
          </cell>
        </row>
        <row r="719">
          <cell r="A719" t="str">
            <v>Quoted</v>
          </cell>
        </row>
        <row r="720">
          <cell r="A720" t="str">
            <v>In Subsidiary</v>
          </cell>
        </row>
        <row r="721">
          <cell r="A721" t="str">
            <v>FCH</v>
          </cell>
          <cell r="H721">
            <v>595.29999999999995</v>
          </cell>
        </row>
        <row r="723">
          <cell r="A723" t="str">
            <v>Unquoted</v>
          </cell>
        </row>
        <row r="724">
          <cell r="A724" t="str">
            <v>In Subsidiary</v>
          </cell>
          <cell r="B724">
            <v>49.999000000000002</v>
          </cell>
          <cell r="C724">
            <v>49.999000000000002</v>
          </cell>
          <cell r="D724">
            <v>49.999000000000002</v>
          </cell>
          <cell r="E724">
            <v>88.132999999999996</v>
          </cell>
          <cell r="G724">
            <v>1421.1</v>
          </cell>
          <cell r="H724">
            <v>2344</v>
          </cell>
        </row>
        <row r="725">
          <cell r="A725" t="str">
            <v>In Subsidiary Company 4999930 Equity Shares of Pantaloon</v>
          </cell>
          <cell r="B725">
            <v>49.999000000000002</v>
          </cell>
          <cell r="C725">
            <v>49.999000000000002</v>
          </cell>
          <cell r="D725">
            <v>49.999000000000002</v>
          </cell>
          <cell r="E725">
            <v>0</v>
          </cell>
        </row>
        <row r="726">
          <cell r="A726" t="str">
            <v>Retail Technologies Ltd. Of Rs. 10 each fully paid up.</v>
          </cell>
        </row>
        <row r="727">
          <cell r="A727" t="str">
            <v>Pan India Restaurants Limited</v>
          </cell>
          <cell r="E727">
            <v>80</v>
          </cell>
          <cell r="G727">
            <v>102</v>
          </cell>
          <cell r="H727">
            <v>0</v>
          </cell>
        </row>
        <row r="728">
          <cell r="A728" t="str">
            <v>7,59,994 shares of PFH Investment Advisory Co.</v>
          </cell>
          <cell r="E728">
            <v>7.6</v>
          </cell>
        </row>
        <row r="729">
          <cell r="A729" t="str">
            <v>Pantaloon Food Products</v>
          </cell>
          <cell r="E729">
            <v>0.5</v>
          </cell>
          <cell r="G729">
            <v>36.299999999999997</v>
          </cell>
          <cell r="H729">
            <v>256</v>
          </cell>
        </row>
        <row r="730">
          <cell r="A730" t="str">
            <v>Home Solutions Retail</v>
          </cell>
          <cell r="E730">
            <v>3.3000000000000002E-2</v>
          </cell>
          <cell r="G730">
            <v>174.5</v>
          </cell>
          <cell r="H730">
            <v>474.5</v>
          </cell>
        </row>
        <row r="731">
          <cell r="A731" t="str">
            <v>FootMart</v>
          </cell>
          <cell r="F731">
            <v>10.199999999999999</v>
          </cell>
          <cell r="G731">
            <v>61.2</v>
          </cell>
          <cell r="H731">
            <v>0.80000000000000071</v>
          </cell>
        </row>
        <row r="732">
          <cell r="A732" t="str">
            <v>Future Logistics</v>
          </cell>
          <cell r="F732">
            <v>0.5</v>
          </cell>
          <cell r="G732">
            <v>0.5</v>
          </cell>
          <cell r="H732">
            <v>200</v>
          </cell>
        </row>
        <row r="733">
          <cell r="A733" t="str">
            <v>ConvergeM</v>
          </cell>
          <cell r="F733">
            <v>0.5</v>
          </cell>
          <cell r="G733">
            <v>25.2</v>
          </cell>
        </row>
        <row r="734">
          <cell r="A734" t="str">
            <v>CIG Infrastructure</v>
          </cell>
          <cell r="F734">
            <v>0.1</v>
          </cell>
          <cell r="G734">
            <v>0.1</v>
          </cell>
          <cell r="H734">
            <v>0.1</v>
          </cell>
        </row>
        <row r="735">
          <cell r="A735" t="str">
            <v>FCH</v>
          </cell>
          <cell r="F735">
            <v>595.29999999999995</v>
          </cell>
          <cell r="G735">
            <v>595.29999999999995</v>
          </cell>
          <cell r="H735" t="str">
            <v>NA</v>
          </cell>
        </row>
        <row r="736">
          <cell r="A736" t="str">
            <v>Future Media</v>
          </cell>
          <cell r="F736">
            <v>0.5</v>
          </cell>
          <cell r="G736">
            <v>4.5</v>
          </cell>
          <cell r="H736">
            <v>113.8</v>
          </cell>
        </row>
        <row r="737">
          <cell r="A737" t="str">
            <v>FutureBazaar, 99.67%</v>
          </cell>
          <cell r="F737">
            <v>0</v>
          </cell>
          <cell r="G737">
            <v>150</v>
          </cell>
          <cell r="H737">
            <v>191.1</v>
          </cell>
        </row>
        <row r="738">
          <cell r="A738" t="str">
            <v>Future Brands</v>
          </cell>
          <cell r="F738">
            <v>0</v>
          </cell>
          <cell r="G738">
            <v>100</v>
          </cell>
          <cell r="H738">
            <v>140</v>
          </cell>
        </row>
        <row r="739">
          <cell r="A739" t="str">
            <v>Future Generali Life</v>
          </cell>
          <cell r="F739">
            <v>0</v>
          </cell>
          <cell r="G739">
            <v>0.5</v>
          </cell>
        </row>
        <row r="740">
          <cell r="A740" t="str">
            <v xml:space="preserve">Future Generali India </v>
          </cell>
          <cell r="F740">
            <v>0</v>
          </cell>
          <cell r="G740">
            <v>0.5</v>
          </cell>
        </row>
        <row r="741">
          <cell r="A741" t="str">
            <v>Future Knowledge Services</v>
          </cell>
          <cell r="F741">
            <v>0</v>
          </cell>
          <cell r="G741">
            <v>0.5</v>
          </cell>
          <cell r="H741">
            <v>228.1</v>
          </cell>
        </row>
        <row r="742">
          <cell r="A742" t="str">
            <v>Future E-Commerce Infrastructure, 84.99%</v>
          </cell>
          <cell r="F742">
            <v>0</v>
          </cell>
          <cell r="G742">
            <v>170</v>
          </cell>
          <cell r="H742">
            <v>170</v>
          </cell>
        </row>
        <row r="743">
          <cell r="A743" t="str">
            <v>Whole Wealth Limited</v>
          </cell>
          <cell r="H743">
            <v>27.6</v>
          </cell>
        </row>
        <row r="744">
          <cell r="A744" t="str">
            <v>Pantaloon Future Ventures Limited</v>
          </cell>
          <cell r="H744">
            <v>235</v>
          </cell>
        </row>
        <row r="745">
          <cell r="A745" t="str">
            <v>Future Mobile and Accessories Limited</v>
          </cell>
          <cell r="H745">
            <v>55.5</v>
          </cell>
        </row>
        <row r="746">
          <cell r="A746" t="str">
            <v>Future Value Retail Limited</v>
          </cell>
          <cell r="H746">
            <v>0.5</v>
          </cell>
        </row>
        <row r="747">
          <cell r="A747" t="str">
            <v>Future Mall Management Limited</v>
          </cell>
          <cell r="H747">
            <v>0.5</v>
          </cell>
        </row>
        <row r="748">
          <cell r="A748" t="str">
            <v>Future Speciality Retail Limited</v>
          </cell>
          <cell r="H748">
            <v>0.5</v>
          </cell>
        </row>
        <row r="749">
          <cell r="A749" t="str">
            <v>Future Learning and Development Limited</v>
          </cell>
          <cell r="H749">
            <v>250</v>
          </cell>
        </row>
        <row r="750">
          <cell r="A750" t="str">
            <v>Future Consumer Products Limited</v>
          </cell>
          <cell r="H750">
            <v>0.5</v>
          </cell>
        </row>
        <row r="753">
          <cell r="A753" t="str">
            <v>In Joint Venture</v>
          </cell>
        </row>
        <row r="754">
          <cell r="A754" t="str">
            <v>Planet Retail Holding - 49%</v>
          </cell>
          <cell r="E754">
            <v>142.04400000000001</v>
          </cell>
          <cell r="G754">
            <v>142</v>
          </cell>
          <cell r="H754">
            <v>142</v>
          </cell>
        </row>
        <row r="755">
          <cell r="A755" t="str">
            <v>Gupta Infrastructure - 19.38%</v>
          </cell>
          <cell r="G755">
            <v>30</v>
          </cell>
          <cell r="H755">
            <v>76.8</v>
          </cell>
        </row>
        <row r="756">
          <cell r="A756" t="str">
            <v>Alpha Future Airport Retail - 50%</v>
          </cell>
          <cell r="G756">
            <v>160.69999999999999</v>
          </cell>
          <cell r="H756">
            <v>0</v>
          </cell>
        </row>
        <row r="757">
          <cell r="A757" t="str">
            <v>Pan India Food Solutions - 50%</v>
          </cell>
          <cell r="G757">
            <v>100.1</v>
          </cell>
          <cell r="H757">
            <v>100.1</v>
          </cell>
        </row>
        <row r="758">
          <cell r="A758" t="str">
            <v>Staples Future Office Products - 37.5%</v>
          </cell>
          <cell r="G758">
            <v>137.4</v>
          </cell>
          <cell r="H758">
            <v>137.4</v>
          </cell>
        </row>
        <row r="759">
          <cell r="A759" t="str">
            <v>Talwalkars Pantaloon Fitness - 50%</v>
          </cell>
          <cell r="G759">
            <v>10</v>
          </cell>
          <cell r="H759">
            <v>10</v>
          </cell>
        </row>
        <row r="760">
          <cell r="A760" t="str">
            <v>Future Axiom Telecom Limited</v>
          </cell>
          <cell r="H760">
            <v>100</v>
          </cell>
        </row>
        <row r="761">
          <cell r="A761" t="str">
            <v>Future Generali India Insurance</v>
          </cell>
          <cell r="H761">
            <v>382.5</v>
          </cell>
        </row>
        <row r="762">
          <cell r="A762" t="str">
            <v>Future Generali India Life Insurance</v>
          </cell>
          <cell r="H762">
            <v>471.8</v>
          </cell>
        </row>
        <row r="763">
          <cell r="A763" t="str">
            <v>Shendra Advisory Services Private Limited</v>
          </cell>
          <cell r="H763">
            <v>184.8</v>
          </cell>
        </row>
        <row r="764">
          <cell r="A764" t="str">
            <v xml:space="preserve">Sain Advisory Services Private Limited </v>
          </cell>
          <cell r="H764">
            <v>227.8</v>
          </cell>
        </row>
        <row r="766">
          <cell r="A766" t="str">
            <v>In Equity Shares - Unquoted, Partly paid up.</v>
          </cell>
        </row>
        <row r="767">
          <cell r="A767" t="str">
            <v>Joint Venture Companies</v>
          </cell>
        </row>
        <row r="768">
          <cell r="A768" t="str">
            <v>Apollo Design Apparel Parks Limited</v>
          </cell>
          <cell r="H768">
            <v>409.9</v>
          </cell>
        </row>
        <row r="769">
          <cell r="A769" t="str">
            <v>Goldmohur Design and Apparel Park Ltd</v>
          </cell>
          <cell r="H769">
            <v>382</v>
          </cell>
        </row>
        <row r="772">
          <cell r="A772" t="str">
            <v>In Overseas</v>
          </cell>
        </row>
        <row r="773">
          <cell r="A773" t="str">
            <v>147 Shares of Mark Middle East @ 1000 Dirhams each fully paid up.</v>
          </cell>
          <cell r="C773">
            <v>1.86</v>
          </cell>
          <cell r="D773">
            <v>1.8420000000000001</v>
          </cell>
          <cell r="E773">
            <v>0</v>
          </cell>
        </row>
        <row r="774">
          <cell r="A774" t="str">
            <v>Foot-Mart Retail India Limited</v>
          </cell>
        </row>
        <row r="775">
          <cell r="A775" t="str">
            <v>Kalyan Janata Sahakari Bank Limited</v>
          </cell>
        </row>
        <row r="776">
          <cell r="A776" t="str">
            <v>In Others</v>
          </cell>
        </row>
        <row r="777">
          <cell r="A777" t="str">
            <v>5 shares of Y.A Chunawala Industrial Co-Op Society Ltd.</v>
          </cell>
          <cell r="B777">
            <v>1E-3</v>
          </cell>
          <cell r="C777">
            <v>1E-3</v>
          </cell>
          <cell r="D777">
            <v>1E-3</v>
          </cell>
          <cell r="E777">
            <v>1E-3</v>
          </cell>
          <cell r="H777">
            <v>0.1</v>
          </cell>
        </row>
        <row r="778">
          <cell r="A778" t="str">
            <v xml:space="preserve">1660 Equity shares of Bombay Mercantile Co-Op Bank Ltd. </v>
          </cell>
          <cell r="B778">
            <v>0.05</v>
          </cell>
          <cell r="C778">
            <v>0.05</v>
          </cell>
          <cell r="D778">
            <v>0.05</v>
          </cell>
          <cell r="E778">
            <v>0</v>
          </cell>
        </row>
        <row r="779">
          <cell r="A779" t="str">
            <v xml:space="preserve">of Rs. 30 each fully paid up. </v>
          </cell>
        </row>
        <row r="780">
          <cell r="A780" t="str">
            <v>4000 Equity Shares of Kalyan Janata Sahakari Bank Ltd.</v>
          </cell>
          <cell r="C780">
            <v>0.1</v>
          </cell>
          <cell r="D780">
            <v>0.1</v>
          </cell>
          <cell r="E780">
            <v>0.1</v>
          </cell>
        </row>
        <row r="781">
          <cell r="A781" t="str">
            <v xml:space="preserve">of Rs. 25 each fully paid up. </v>
          </cell>
        </row>
        <row r="782">
          <cell r="A782" t="str">
            <v xml:space="preserve">Nil (1310) Equity Shares of the Jankalyan Sahkari Bank </v>
          </cell>
          <cell r="B782">
            <v>1.2999999999999999E-2</v>
          </cell>
        </row>
        <row r="783">
          <cell r="A783" t="str">
            <v>Ltdof Rs. 10/- each fully paid up</v>
          </cell>
        </row>
        <row r="784">
          <cell r="A784" t="str">
            <v>400 Equity Shares of Shamrao Vithal Co-Op Bank Ltd.</v>
          </cell>
          <cell r="B784">
            <v>0.01</v>
          </cell>
          <cell r="C784">
            <v>0.01</v>
          </cell>
        </row>
        <row r="785">
          <cell r="A785" t="str">
            <v>of Rs. 10 each fully paid up</v>
          </cell>
        </row>
        <row r="786">
          <cell r="A786" t="str">
            <v>4000 Equity Shares of The Zoroastrian Co-Op Bank of Rs.10.</v>
          </cell>
          <cell r="B786">
            <v>0.1</v>
          </cell>
          <cell r="C786">
            <v>0.1</v>
          </cell>
          <cell r="D786">
            <v>0.1</v>
          </cell>
          <cell r="E786">
            <v>0.1</v>
          </cell>
        </row>
        <row r="787">
          <cell r="A787" t="str">
            <v xml:space="preserve">each fully paid up. </v>
          </cell>
        </row>
        <row r="788">
          <cell r="A788" t="str">
            <v>Other</v>
          </cell>
        </row>
        <row r="789">
          <cell r="A789" t="str">
            <v>National Saving Certificates</v>
          </cell>
          <cell r="B789">
            <v>2.5999999999999999E-2</v>
          </cell>
          <cell r="C789">
            <v>2.8000000000000001E-2</v>
          </cell>
          <cell r="D789">
            <v>0.13</v>
          </cell>
          <cell r="E789">
            <v>0.13</v>
          </cell>
          <cell r="H789">
            <v>0.1</v>
          </cell>
        </row>
        <row r="792">
          <cell r="A792" t="str">
            <v>SHARE APPLICATION MONEY</v>
          </cell>
        </row>
        <row r="793">
          <cell r="A793" t="str">
            <v>Pan India Food Solutions Private Limited</v>
          </cell>
          <cell r="H793">
            <v>40</v>
          </cell>
        </row>
        <row r="794">
          <cell r="A794" t="str">
            <v>Suhani Mall Management Company Private Limited</v>
          </cell>
          <cell r="H794">
            <v>33.9</v>
          </cell>
        </row>
        <row r="795">
          <cell r="A795" t="str">
            <v>Talwalkars Pantaloon Fitness Private Limited</v>
          </cell>
          <cell r="H795">
            <v>25</v>
          </cell>
        </row>
        <row r="796">
          <cell r="A796" t="str">
            <v>Future Consumer Products Limited</v>
          </cell>
          <cell r="H796">
            <v>10.4</v>
          </cell>
        </row>
        <row r="798">
          <cell r="B798">
            <v>50.662999999999997</v>
          </cell>
          <cell r="C798">
            <v>52.611999999999995</v>
          </cell>
          <cell r="D798">
            <v>52.623000000000005</v>
          </cell>
          <cell r="E798">
            <v>318.85500000000002</v>
          </cell>
          <cell r="F798">
            <v>1406.1569999999999</v>
          </cell>
          <cell r="G798">
            <v>2520.1</v>
          </cell>
          <cell r="H798">
            <v>5865.2000000000007</v>
          </cell>
          <cell r="I798">
            <v>2520.1</v>
          </cell>
          <cell r="J798">
            <v>2520.1</v>
          </cell>
          <cell r="K798">
            <v>2520.1</v>
          </cell>
          <cell r="L798">
            <v>2520.1</v>
          </cell>
          <cell r="M798">
            <v>2520.1</v>
          </cell>
        </row>
        <row r="800">
          <cell r="A800" t="str">
            <v>Inventories</v>
          </cell>
        </row>
        <row r="801">
          <cell r="A801" t="str">
            <v>Packing Materials</v>
          </cell>
          <cell r="B801">
            <v>1.885</v>
          </cell>
          <cell r="C801">
            <v>2.9510000000000001</v>
          </cell>
          <cell r="D801">
            <v>8.1959999999999997</v>
          </cell>
          <cell r="E801">
            <v>20.207000000000001</v>
          </cell>
          <cell r="F801">
            <v>54.45</v>
          </cell>
          <cell r="G801">
            <v>170.2</v>
          </cell>
          <cell r="H801">
            <v>195.06533799999997</v>
          </cell>
        </row>
        <row r="802">
          <cell r="A802" t="str">
            <v>Branding Materials</v>
          </cell>
          <cell r="B802">
            <v>5.4480000000000004</v>
          </cell>
          <cell r="C802">
            <v>5.899</v>
          </cell>
          <cell r="D802">
            <v>3.823</v>
          </cell>
        </row>
        <row r="803">
          <cell r="A803" t="str">
            <v>Stores and Spares</v>
          </cell>
          <cell r="C803">
            <v>0.76200000000000001</v>
          </cell>
          <cell r="D803">
            <v>0.33200000000000002</v>
          </cell>
        </row>
        <row r="804">
          <cell r="A804" t="str">
            <v>Raw material</v>
          </cell>
          <cell r="B804">
            <v>146.46299999999999</v>
          </cell>
          <cell r="C804">
            <v>166.381</v>
          </cell>
          <cell r="D804">
            <v>294.92599999999999</v>
          </cell>
          <cell r="E804">
            <v>199.577</v>
          </cell>
          <cell r="F804">
            <v>130.94800000000001</v>
          </cell>
          <cell r="G804">
            <v>185.4</v>
          </cell>
          <cell r="H804">
            <v>90.229125999999994</v>
          </cell>
          <cell r="I804">
            <v>416.54328582089511</v>
          </cell>
          <cell r="J804">
            <v>596.73517718537914</v>
          </cell>
          <cell r="K804">
            <v>793.90489947175956</v>
          </cell>
          <cell r="L804">
            <v>1015.0183309691565</v>
          </cell>
          <cell r="M804">
            <v>1238.156895835702</v>
          </cell>
        </row>
        <row r="805">
          <cell r="A805" t="str">
            <v>Stitching Materials</v>
          </cell>
          <cell r="B805">
            <v>6.8079999999999998</v>
          </cell>
          <cell r="C805">
            <v>6.0330000000000004</v>
          </cell>
          <cell r="D805">
            <v>14.96</v>
          </cell>
          <cell r="E805">
            <v>8.7780000000000005</v>
          </cell>
          <cell r="F805">
            <v>12.611000000000001</v>
          </cell>
          <cell r="G805">
            <v>10.5</v>
          </cell>
          <cell r="H805">
            <v>12.033479</v>
          </cell>
        </row>
        <row r="806">
          <cell r="A806" t="str">
            <v>Semi-Finished goods</v>
          </cell>
          <cell r="B806">
            <v>13.654</v>
          </cell>
          <cell r="C806">
            <v>27.175999999999998</v>
          </cell>
          <cell r="D806">
            <v>37.441000000000003</v>
          </cell>
          <cell r="E806">
            <v>61.073999999999998</v>
          </cell>
          <cell r="F806">
            <v>67.927000000000007</v>
          </cell>
          <cell r="G806">
            <v>114.6</v>
          </cell>
          <cell r="H806">
            <v>69.435842000000008</v>
          </cell>
        </row>
        <row r="807">
          <cell r="A807" t="str">
            <v>Finished goods</v>
          </cell>
          <cell r="B807">
            <v>699.84500000000003</v>
          </cell>
          <cell r="C807">
            <v>934.61099999999999</v>
          </cell>
          <cell r="D807">
            <v>1216.296</v>
          </cell>
          <cell r="E807">
            <v>2469.62</v>
          </cell>
          <cell r="F807">
            <v>4804.2860000000001</v>
          </cell>
          <cell r="G807">
            <v>8378.9</v>
          </cell>
          <cell r="H807">
            <v>13931.702875000001</v>
          </cell>
          <cell r="I807">
            <v>20410.621005223882</v>
          </cell>
          <cell r="J807">
            <v>29240.023682083622</v>
          </cell>
          <cell r="K807">
            <v>38901.340074116262</v>
          </cell>
          <cell r="L807">
            <v>49735.898217488699</v>
          </cell>
          <cell r="M807">
            <v>60669.687895949479</v>
          </cell>
        </row>
        <row r="808">
          <cell r="A808" t="str">
            <v>Total inventory</v>
          </cell>
          <cell r="B808">
            <v>874.10300000000007</v>
          </cell>
          <cell r="C808">
            <v>1143.8129999999999</v>
          </cell>
          <cell r="D808">
            <v>1575.9740000000002</v>
          </cell>
          <cell r="E808">
            <v>2759.2559999999999</v>
          </cell>
          <cell r="F808">
            <v>5070.2219999999998</v>
          </cell>
          <cell r="G808">
            <v>8859.6</v>
          </cell>
          <cell r="H808">
            <v>14298.46666</v>
          </cell>
          <cell r="I808">
            <v>20827.164291044777</v>
          </cell>
          <cell r="J808">
            <v>29836.758859269001</v>
          </cell>
          <cell r="K808">
            <v>39695.244973588022</v>
          </cell>
          <cell r="L808">
            <v>50750.916548457855</v>
          </cell>
          <cell r="M808">
            <v>61907.844791785181</v>
          </cell>
        </row>
        <row r="809">
          <cell r="A809" t="str">
            <v>Finished goods % of total inventory</v>
          </cell>
          <cell r="B809">
            <v>0.80064363124254234</v>
          </cell>
          <cell r="C809">
            <v>0.81710122196547874</v>
          </cell>
          <cell r="D809">
            <v>0.77177415363451418</v>
          </cell>
          <cell r="E809">
            <v>0.89503112433206633</v>
          </cell>
          <cell r="F809">
            <v>0.94754943669133229</v>
          </cell>
          <cell r="G809">
            <v>0.94574247144340595</v>
          </cell>
          <cell r="H809">
            <v>0.97434943244466754</v>
          </cell>
          <cell r="I809">
            <v>0.98</v>
          </cell>
          <cell r="J809">
            <v>0.98</v>
          </cell>
          <cell r="K809">
            <v>0.98</v>
          </cell>
          <cell r="L809">
            <v>0.98</v>
          </cell>
          <cell r="M809">
            <v>0.98</v>
          </cell>
        </row>
        <row r="810">
          <cell r="A810" t="str">
            <v>Inventory % of sales</v>
          </cell>
          <cell r="B810">
            <v>0.30639189986862458</v>
          </cell>
          <cell r="C810">
            <v>0.25713272173398732</v>
          </cell>
          <cell r="D810">
            <v>0.23939628607599017</v>
          </cell>
          <cell r="E810">
            <v>0.26208818263885297</v>
          </cell>
          <cell r="F810">
            <v>0.27145851163191625</v>
          </cell>
          <cell r="G810">
            <v>0.27371985392709947</v>
          </cell>
          <cell r="H810">
            <v>0.28320138738296519</v>
          </cell>
          <cell r="I810">
            <v>0.26917181347597136</v>
          </cell>
          <cell r="J810">
            <v>0.26616322629867684</v>
          </cell>
          <cell r="K810">
            <v>0.25615142290336984</v>
          </cell>
          <cell r="L810">
            <v>0.24917078007094645</v>
          </cell>
          <cell r="M810">
            <v>0.23955363276747627</v>
          </cell>
        </row>
        <row r="811">
          <cell r="A811" t="str">
            <v>Inventory per YE sq ft</v>
          </cell>
          <cell r="B811" t="e">
            <v>#DIV/0!</v>
          </cell>
          <cell r="C811">
            <v>2162.2173913043475</v>
          </cell>
          <cell r="D811">
            <v>1705.5995670995671</v>
          </cell>
          <cell r="E811">
            <v>1407.7836734693876</v>
          </cell>
          <cell r="F811">
            <v>1831.7276011560693</v>
          </cell>
          <cell r="G811">
            <v>1750.9090909090912</v>
          </cell>
          <cell r="H811">
            <v>1800.3082326450299</v>
          </cell>
          <cell r="I811">
            <v>1833.1669815835994</v>
          </cell>
          <cell r="J811">
            <v>1942.7302797764132</v>
          </cell>
          <cell r="K811">
            <v>2042.672097655952</v>
          </cell>
          <cell r="L811">
            <v>2185.8122764864515</v>
          </cell>
          <cell r="M811">
            <v>2294.1901973044323</v>
          </cell>
        </row>
        <row r="812">
          <cell r="A812" t="str">
            <v>Inventory % of next year sales</v>
          </cell>
          <cell r="C812">
            <v>0.17374942998135534</v>
          </cell>
          <cell r="D812">
            <v>0.14969403402441953</v>
          </cell>
          <cell r="E812">
            <v>0.14772992720465389</v>
          </cell>
          <cell r="F812">
            <v>0.15664594622984854</v>
          </cell>
          <cell r="G812">
            <v>0.17547692849312266</v>
          </cell>
          <cell r="H812">
            <v>0.18479444186517466</v>
          </cell>
          <cell r="I812">
            <v>0.18579180361056435</v>
          </cell>
          <cell r="J812">
            <v>0.19253510695580073</v>
          </cell>
          <cell r="K812">
            <v>0.19489096607215448</v>
          </cell>
        </row>
        <row r="813">
          <cell r="F813">
            <v>71.073391779129182</v>
          </cell>
          <cell r="G813">
            <v>74.331934137434573</v>
          </cell>
          <cell r="H813">
            <v>80.645489855479568</v>
          </cell>
          <cell r="I813">
            <v>81.001299458100306</v>
          </cell>
          <cell r="J813">
            <v>80.832157099267775</v>
          </cell>
          <cell r="K813">
            <v>80.247585865312672</v>
          </cell>
          <cell r="L813">
            <v>79.420443297693609</v>
          </cell>
          <cell r="M813">
            <v>77.967030284215369</v>
          </cell>
        </row>
        <row r="814">
          <cell r="A814" t="str">
            <v>Formatwise Inventory (Total Finished Stock)</v>
          </cell>
        </row>
        <row r="815">
          <cell r="A815" t="str">
            <v>Pantaloons</v>
          </cell>
          <cell r="C815">
            <v>411</v>
          </cell>
          <cell r="D815">
            <v>416</v>
          </cell>
          <cell r="E815">
            <v>530</v>
          </cell>
          <cell r="F815">
            <v>1188.8390999999999</v>
          </cell>
          <cell r="G815">
            <v>1353.2557380508508</v>
          </cell>
          <cell r="H815">
            <v>2955.2704477611942</v>
          </cell>
          <cell r="I815">
            <v>4654.5509552238809</v>
          </cell>
          <cell r="J815">
            <v>6109.0981287313443</v>
          </cell>
          <cell r="K815">
            <v>7697.4636422014946</v>
          </cell>
          <cell r="L815">
            <v>9878.411674158584</v>
          </cell>
          <cell r="M815">
            <v>12258.21085020588</v>
          </cell>
        </row>
        <row r="816">
          <cell r="A816" t="str">
            <v>Big Bazaar</v>
          </cell>
          <cell r="C816">
            <v>482</v>
          </cell>
          <cell r="D816">
            <v>684</v>
          </cell>
          <cell r="E816">
            <v>1563</v>
          </cell>
          <cell r="F816">
            <v>2797.0519100000001</v>
          </cell>
          <cell r="G816">
            <v>5060.1995812762234</v>
          </cell>
          <cell r="H816">
            <v>10004.422909090908</v>
          </cell>
          <cell r="I816">
            <v>14006.19207272727</v>
          </cell>
          <cell r="J816">
            <v>20834.210708181821</v>
          </cell>
          <cell r="K816">
            <v>28310.015726999995</v>
          </cell>
          <cell r="L816">
            <v>36481.315720929546</v>
          </cell>
          <cell r="M816">
            <v>43980.252841342844</v>
          </cell>
        </row>
        <row r="817">
          <cell r="A817" t="str">
            <v>Food Bazaar</v>
          </cell>
          <cell r="C817">
            <v>39</v>
          </cell>
          <cell r="D817">
            <v>65</v>
          </cell>
          <cell r="E817">
            <v>182</v>
          </cell>
          <cell r="F817">
            <v>651.47952799999996</v>
          </cell>
          <cell r="H817">
            <v>0</v>
          </cell>
          <cell r="I817">
            <v>0</v>
          </cell>
          <cell r="J817">
            <v>0</v>
          </cell>
          <cell r="K817">
            <v>0</v>
          </cell>
          <cell r="L817">
            <v>0</v>
          </cell>
          <cell r="M817">
            <v>0</v>
          </cell>
        </row>
        <row r="818">
          <cell r="A818" t="str">
            <v>Central</v>
          </cell>
          <cell r="C818">
            <v>0</v>
          </cell>
          <cell r="D818">
            <v>47</v>
          </cell>
          <cell r="E818">
            <v>199</v>
          </cell>
          <cell r="F818">
            <v>166.91612900000001</v>
          </cell>
          <cell r="G818">
            <v>501.3293741408703</v>
          </cell>
          <cell r="H818">
            <v>972.15443181818205</v>
          </cell>
          <cell r="I818">
            <v>1749.8779772727275</v>
          </cell>
          <cell r="J818">
            <v>2296.7148451704552</v>
          </cell>
          <cell r="K818">
            <v>2893.8607049147736</v>
          </cell>
          <cell r="L818">
            <v>3376.1708224005697</v>
          </cell>
          <cell r="M818">
            <v>4431.2242044007471</v>
          </cell>
        </row>
        <row r="819">
          <cell r="A819" t="str">
            <v>Total</v>
          </cell>
          <cell r="C819">
            <v>932</v>
          </cell>
          <cell r="D819">
            <v>1212</v>
          </cell>
          <cell r="E819">
            <v>2474</v>
          </cell>
          <cell r="F819">
            <v>4804.2866670000003</v>
          </cell>
          <cell r="G819">
            <v>6914.7846934679446</v>
          </cell>
          <cell r="H819">
            <v>13931.847788670286</v>
          </cell>
          <cell r="I819">
            <v>20410.621005223878</v>
          </cell>
          <cell r="J819">
            <v>29240.023682083622</v>
          </cell>
          <cell r="K819">
            <v>38901.340074116262</v>
          </cell>
          <cell r="L819">
            <v>49735.898217488699</v>
          </cell>
          <cell r="M819">
            <v>60669.687895949479</v>
          </cell>
        </row>
        <row r="820">
          <cell r="F820">
            <v>265.93599999999969</v>
          </cell>
          <cell r="G820">
            <v>480.70000000000073</v>
          </cell>
          <cell r="H820">
            <v>366.76378499999919</v>
          </cell>
          <cell r="I820">
            <v>416.54328582089511</v>
          </cell>
          <cell r="J820">
            <v>596.73517718537914</v>
          </cell>
          <cell r="K820">
            <v>793.90489947175956</v>
          </cell>
          <cell r="L820">
            <v>1015.0183309691565</v>
          </cell>
          <cell r="M820">
            <v>1238.156895835702</v>
          </cell>
        </row>
        <row r="821">
          <cell r="A821" t="str">
            <v>Formatwise Inventory (Warehouse)</v>
          </cell>
        </row>
        <row r="823">
          <cell r="A823" t="str">
            <v>Pantaloons</v>
          </cell>
          <cell r="C823">
            <v>119.19</v>
          </cell>
          <cell r="D823">
            <v>124.8</v>
          </cell>
          <cell r="E823">
            <v>174.9</v>
          </cell>
          <cell r="F823">
            <v>398</v>
          </cell>
          <cell r="G823">
            <v>-44.215261949149181</v>
          </cell>
          <cell r="H823">
            <v>975.23924776119406</v>
          </cell>
          <cell r="I823">
            <v>1536.0018152238804</v>
          </cell>
          <cell r="J823">
            <v>2016.0023824813434</v>
          </cell>
          <cell r="K823">
            <v>2540.1630019264931</v>
          </cell>
          <cell r="L823">
            <v>3259.8758524723326</v>
          </cell>
          <cell r="M823">
            <v>4045.2095805679401</v>
          </cell>
        </row>
        <row r="824">
          <cell r="A824" t="str">
            <v>Big Bazaar</v>
          </cell>
          <cell r="C824">
            <v>134.96</v>
          </cell>
          <cell r="D824">
            <v>184.68</v>
          </cell>
          <cell r="E824">
            <v>453.27</v>
          </cell>
          <cell r="F824">
            <v>951</v>
          </cell>
          <cell r="G824">
            <v>1180.8390312762235</v>
          </cell>
          <cell r="H824">
            <v>3401.5037890909089</v>
          </cell>
          <cell r="I824">
            <v>4762.1053047272708</v>
          </cell>
          <cell r="J824">
            <v>7083.6316407818194</v>
          </cell>
          <cell r="K824">
            <v>9625.4053471799962</v>
          </cell>
          <cell r="L824">
            <v>12403.647345116045</v>
          </cell>
          <cell r="M824">
            <v>14953.285966056566</v>
          </cell>
        </row>
        <row r="825">
          <cell r="A825" t="str">
            <v>Food Bazaar</v>
          </cell>
          <cell r="C825">
            <v>4.68</v>
          </cell>
          <cell r="D825">
            <v>9.1000000000000014</v>
          </cell>
          <cell r="E825">
            <v>23.66</v>
          </cell>
          <cell r="F825">
            <v>98</v>
          </cell>
          <cell r="H825">
            <v>0</v>
          </cell>
          <cell r="I825">
            <v>0</v>
          </cell>
          <cell r="J825">
            <v>0</v>
          </cell>
          <cell r="K825">
            <v>0</v>
          </cell>
          <cell r="L825">
            <v>0</v>
          </cell>
          <cell r="M825">
            <v>0</v>
          </cell>
        </row>
        <row r="826">
          <cell r="A826" t="str">
            <v>Central</v>
          </cell>
          <cell r="C826">
            <v>0</v>
          </cell>
          <cell r="D826">
            <v>10.34</v>
          </cell>
          <cell r="E826">
            <v>43.78</v>
          </cell>
          <cell r="F826">
            <v>57</v>
          </cell>
          <cell r="G826">
            <v>159.71298414087028</v>
          </cell>
          <cell r="H826">
            <v>330.5325068181819</v>
          </cell>
          <cell r="I826">
            <v>594.95851227272738</v>
          </cell>
          <cell r="J826">
            <v>780.88304735795464</v>
          </cell>
          <cell r="K826">
            <v>983.91263967102282</v>
          </cell>
          <cell r="L826">
            <v>1147.8980796161936</v>
          </cell>
          <cell r="M826">
            <v>1506.6162294962537</v>
          </cell>
        </row>
        <row r="827">
          <cell r="A827" t="str">
            <v>Total</v>
          </cell>
          <cell r="C827">
            <v>258.83</v>
          </cell>
          <cell r="D827">
            <v>328.92</v>
          </cell>
          <cell r="E827">
            <v>695.6099999999999</v>
          </cell>
          <cell r="F827">
            <v>1504</v>
          </cell>
          <cell r="G827">
            <v>1296.3367534679446</v>
          </cell>
          <cell r="H827">
            <v>4707.2755436702846</v>
          </cell>
          <cell r="I827">
            <v>6893.0656322238792</v>
          </cell>
          <cell r="J827">
            <v>9880.5170706211175</v>
          </cell>
          <cell r="K827">
            <v>13149.480988777512</v>
          </cell>
          <cell r="L827">
            <v>16811.421277204572</v>
          </cell>
          <cell r="M827">
            <v>20505.111776120761</v>
          </cell>
        </row>
        <row r="829">
          <cell r="A829" t="str">
            <v>Stocks lying at Stores</v>
          </cell>
        </row>
        <row r="830">
          <cell r="A830" t="str">
            <v>Pantaloons</v>
          </cell>
          <cell r="C830">
            <v>291.81</v>
          </cell>
          <cell r="D830">
            <v>291.2</v>
          </cell>
          <cell r="E830">
            <v>355.1</v>
          </cell>
          <cell r="F830">
            <v>791</v>
          </cell>
          <cell r="G830">
            <v>1397.471</v>
          </cell>
          <cell r="H830">
            <v>1980.0312000000001</v>
          </cell>
          <cell r="I830">
            <v>3118.5491400000005</v>
          </cell>
          <cell r="J830">
            <v>4093.095746250001</v>
          </cell>
          <cell r="K830">
            <v>5157.3006402750016</v>
          </cell>
          <cell r="L830">
            <v>6618.5358216862514</v>
          </cell>
          <cell r="M830">
            <v>8213.0012696379399</v>
          </cell>
        </row>
        <row r="831">
          <cell r="A831" t="str">
            <v>Big Bazaar</v>
          </cell>
          <cell r="C831">
            <v>347.03999999999996</v>
          </cell>
          <cell r="D831">
            <v>499.32</v>
          </cell>
          <cell r="E831">
            <v>1109.73</v>
          </cell>
          <cell r="F831">
            <v>1846</v>
          </cell>
          <cell r="G831">
            <v>3879.3605499999999</v>
          </cell>
          <cell r="H831">
            <v>6602.9191199999996</v>
          </cell>
          <cell r="I831">
            <v>9244.0867679999992</v>
          </cell>
          <cell r="J831">
            <v>13750.579067400002</v>
          </cell>
          <cell r="K831">
            <v>18684.610379819998</v>
          </cell>
          <cell r="L831">
            <v>24077.6683758135</v>
          </cell>
          <cell r="M831">
            <v>29026.966875286278</v>
          </cell>
        </row>
        <row r="832">
          <cell r="A832" t="str">
            <v>Food Bazaar</v>
          </cell>
          <cell r="C832">
            <v>34.32</v>
          </cell>
          <cell r="D832">
            <v>55.9</v>
          </cell>
          <cell r="E832">
            <v>158.34</v>
          </cell>
          <cell r="F832">
            <v>554</v>
          </cell>
          <cell r="G832">
            <v>0</v>
          </cell>
          <cell r="H832">
            <v>0</v>
          </cell>
          <cell r="I832">
            <v>0</v>
          </cell>
          <cell r="J832">
            <v>0</v>
          </cell>
          <cell r="K832">
            <v>0</v>
          </cell>
          <cell r="L832">
            <v>0</v>
          </cell>
          <cell r="M832">
            <v>0</v>
          </cell>
        </row>
        <row r="833">
          <cell r="A833" t="str">
            <v>Central</v>
          </cell>
          <cell r="C833">
            <v>0</v>
          </cell>
          <cell r="D833">
            <v>36.659999999999997</v>
          </cell>
          <cell r="E833">
            <v>155.22</v>
          </cell>
          <cell r="F833">
            <v>110</v>
          </cell>
          <cell r="G833">
            <v>341.61639000000002</v>
          </cell>
          <cell r="H833">
            <v>641.62192500000015</v>
          </cell>
          <cell r="I833">
            <v>1154.9194650000002</v>
          </cell>
          <cell r="J833">
            <v>1515.8317978125006</v>
          </cell>
          <cell r="K833">
            <v>1909.9480652437508</v>
          </cell>
          <cell r="L833">
            <v>2228.2727427843761</v>
          </cell>
          <cell r="M833">
            <v>2924.6079749044934</v>
          </cell>
        </row>
        <row r="834">
          <cell r="A834" t="str">
            <v>Total</v>
          </cell>
          <cell r="C834">
            <v>673.17000000000007</v>
          </cell>
          <cell r="D834">
            <v>883.07999999999993</v>
          </cell>
          <cell r="E834">
            <v>1778.39</v>
          </cell>
          <cell r="F834">
            <v>3301</v>
          </cell>
          <cell r="G834">
            <v>5618.44794</v>
          </cell>
          <cell r="H834">
            <v>9224.5722449999994</v>
          </cell>
          <cell r="I834">
            <v>13517.555373000001</v>
          </cell>
          <cell r="J834">
            <v>19359.506611462504</v>
          </cell>
          <cell r="K834">
            <v>25751.859085338754</v>
          </cell>
          <cell r="L834">
            <v>32924.476940284127</v>
          </cell>
          <cell r="M834">
            <v>40164.576119828715</v>
          </cell>
        </row>
        <row r="836">
          <cell r="A836" t="str">
            <v>Stocks lying at the Stores % of total</v>
          </cell>
        </row>
        <row r="837">
          <cell r="A837" t="str">
            <v>Pantaloons</v>
          </cell>
          <cell r="C837">
            <v>0.71</v>
          </cell>
          <cell r="D837">
            <v>0.7</v>
          </cell>
          <cell r="E837">
            <v>0.67</v>
          </cell>
          <cell r="F837">
            <v>0.66535496687482776</v>
          </cell>
          <cell r="G837">
            <v>0.67</v>
          </cell>
          <cell r="H837">
            <v>0.67</v>
          </cell>
          <cell r="I837">
            <v>0.67</v>
          </cell>
          <cell r="J837">
            <v>0.67</v>
          </cell>
          <cell r="K837">
            <v>0.67</v>
          </cell>
          <cell r="L837">
            <v>0.67</v>
          </cell>
          <cell r="M837">
            <v>0.67</v>
          </cell>
        </row>
        <row r="838">
          <cell r="A838" t="str">
            <v>Big Bazaar</v>
          </cell>
          <cell r="C838">
            <v>0.72</v>
          </cell>
          <cell r="D838">
            <v>0.73</v>
          </cell>
          <cell r="E838">
            <v>0.71</v>
          </cell>
          <cell r="F838">
            <v>0.65998060078906429</v>
          </cell>
          <cell r="G838">
            <v>0.66</v>
          </cell>
          <cell r="H838">
            <v>0.66</v>
          </cell>
          <cell r="I838">
            <v>0.66</v>
          </cell>
          <cell r="J838">
            <v>0.66</v>
          </cell>
          <cell r="K838">
            <v>0.66</v>
          </cell>
          <cell r="L838">
            <v>0.66</v>
          </cell>
          <cell r="M838">
            <v>0.66</v>
          </cell>
        </row>
        <row r="839">
          <cell r="A839" t="str">
            <v>Food Bazaar</v>
          </cell>
          <cell r="C839">
            <v>0.88</v>
          </cell>
          <cell r="D839">
            <v>0.86</v>
          </cell>
          <cell r="E839">
            <v>0.87</v>
          </cell>
          <cell r="F839">
            <v>0.85037207800027759</v>
          </cell>
          <cell r="G839">
            <v>0.85</v>
          </cell>
          <cell r="H839">
            <v>0.85</v>
          </cell>
          <cell r="I839">
            <v>0.85</v>
          </cell>
          <cell r="J839">
            <v>0.85</v>
          </cell>
          <cell r="K839">
            <v>0.85</v>
          </cell>
          <cell r="L839">
            <v>0.85</v>
          </cell>
          <cell r="M839">
            <v>0.85</v>
          </cell>
        </row>
        <row r="840">
          <cell r="A840" t="str">
            <v>Central</v>
          </cell>
          <cell r="C840" t="str">
            <v>-</v>
          </cell>
          <cell r="D840">
            <v>0.77999999999999992</v>
          </cell>
          <cell r="E840">
            <v>0.78</v>
          </cell>
          <cell r="F840">
            <v>0.65901360556953725</v>
          </cell>
          <cell r="G840">
            <v>0.66</v>
          </cell>
          <cell r="H840">
            <v>0.66</v>
          </cell>
          <cell r="I840">
            <v>0.66</v>
          </cell>
          <cell r="J840">
            <v>0.66</v>
          </cell>
          <cell r="K840">
            <v>0.66</v>
          </cell>
          <cell r="L840">
            <v>0.66</v>
          </cell>
          <cell r="M840">
            <v>0.66</v>
          </cell>
        </row>
        <row r="841">
          <cell r="A841" t="str">
            <v>Total</v>
          </cell>
          <cell r="C841">
            <v>0.72228540772532202</v>
          </cell>
          <cell r="D841">
            <v>0.72861386138613859</v>
          </cell>
          <cell r="E841">
            <v>0.71883185125303162</v>
          </cell>
          <cell r="F841">
            <v>0.68709471952915002</v>
          </cell>
          <cell r="G841">
            <v>0.81252680872442351</v>
          </cell>
          <cell r="H841">
            <v>0.66212123366016418</v>
          </cell>
          <cell r="I841">
            <v>0.66228045533452062</v>
          </cell>
          <cell r="J841">
            <v>0.6620892931535054</v>
          </cell>
          <cell r="K841">
            <v>0.66197871426216592</v>
          </cell>
          <cell r="L841">
            <v>0.66198617337339749</v>
          </cell>
          <cell r="M841">
            <v>0.66202048358502008</v>
          </cell>
        </row>
        <row r="843">
          <cell r="A843" t="str">
            <v>FG Stocks per sq ft at the stores</v>
          </cell>
        </row>
        <row r="844">
          <cell r="A844" t="str">
            <v>Pantaloons</v>
          </cell>
          <cell r="C844">
            <v>1779.2207792207791</v>
          </cell>
          <cell r="D844">
            <v>1045.601436265709</v>
          </cell>
          <cell r="E844">
            <v>1076.0606060606062</v>
          </cell>
          <cell r="F844">
            <v>1492.4528301886794</v>
          </cell>
          <cell r="G844">
            <v>1683.7</v>
          </cell>
          <cell r="H844">
            <v>1767.8850000000002</v>
          </cell>
          <cell r="I844">
            <v>1856.2792500000003</v>
          </cell>
          <cell r="J844">
            <v>1949.0932125000004</v>
          </cell>
          <cell r="K844">
            <v>2046.5478731250005</v>
          </cell>
          <cell r="L844">
            <v>2148.8752667812505</v>
          </cell>
          <cell r="M844">
            <v>2256.3190301203131</v>
          </cell>
        </row>
        <row r="845">
          <cell r="A845" t="str">
            <v>Growth rate</v>
          </cell>
          <cell r="D845">
            <v>-0.41232620005503939</v>
          </cell>
          <cell r="E845">
            <v>2.9130765068265285E-2</v>
          </cell>
          <cell r="F845">
            <v>0.38695982529502704</v>
          </cell>
          <cell r="G845">
            <v>0.12814285714285711</v>
          </cell>
          <cell r="H845">
            <v>0.05</v>
          </cell>
          <cell r="I845">
            <v>0.05</v>
          </cell>
          <cell r="J845">
            <v>0.05</v>
          </cell>
          <cell r="K845">
            <v>0.05</v>
          </cell>
          <cell r="L845">
            <v>0.05</v>
          </cell>
          <cell r="M845">
            <v>0.05</v>
          </cell>
        </row>
        <row r="846">
          <cell r="A846" t="str">
            <v>Big Bazaar</v>
          </cell>
          <cell r="C846">
            <v>1963.3401221995925</v>
          </cell>
          <cell r="D846">
            <v>1200.2884615384617</v>
          </cell>
          <cell r="E846">
            <v>1275.5517241379309</v>
          </cell>
          <cell r="F846">
            <v>1398.4848484848485</v>
          </cell>
          <cell r="G846">
            <v>1455.67</v>
          </cell>
          <cell r="H846">
            <v>1528.4535000000001</v>
          </cell>
          <cell r="I846">
            <v>1604.8761750000001</v>
          </cell>
          <cell r="J846">
            <v>1685.1199837500001</v>
          </cell>
          <cell r="K846">
            <v>1769.3759829375001</v>
          </cell>
          <cell r="L846">
            <v>1857.8447820843751</v>
          </cell>
          <cell r="M846">
            <v>1950.7370211885939</v>
          </cell>
        </row>
        <row r="847">
          <cell r="A847" t="str">
            <v>Growth rate</v>
          </cell>
          <cell r="D847">
            <v>-0.38864975662304491</v>
          </cell>
          <cell r="E847">
            <v>6.2704312347551028E-2</v>
          </cell>
          <cell r="F847">
            <v>9.6376432268946655E-2</v>
          </cell>
          <cell r="G847">
            <v>4.0890790899241747E-2</v>
          </cell>
          <cell r="H847">
            <v>0.05</v>
          </cell>
          <cell r="I847">
            <v>0.05</v>
          </cell>
          <cell r="J847">
            <v>0.05</v>
          </cell>
          <cell r="K847">
            <v>0.05</v>
          </cell>
          <cell r="L847">
            <v>0.05</v>
          </cell>
          <cell r="M847">
            <v>0.05</v>
          </cell>
        </row>
        <row r="848">
          <cell r="A848" t="str">
            <v>Food Bazaar</v>
          </cell>
          <cell r="C848">
            <v>742.85714285714289</v>
          </cell>
          <cell r="D848">
            <v>534.92822966507174</v>
          </cell>
          <cell r="E848">
            <v>586.44444444444446</v>
          </cell>
          <cell r="F848">
            <v>1294.3925233644859</v>
          </cell>
          <cell r="H848">
            <v>0</v>
          </cell>
          <cell r="I848">
            <v>0</v>
          </cell>
          <cell r="J848">
            <v>0</v>
          </cell>
          <cell r="K848">
            <v>0</v>
          </cell>
          <cell r="L848">
            <v>0</v>
          </cell>
          <cell r="M848">
            <v>0</v>
          </cell>
        </row>
        <row r="849">
          <cell r="A849" t="str">
            <v>Growth rate</v>
          </cell>
          <cell r="D849">
            <v>-0.27990430622009577</v>
          </cell>
          <cell r="E849">
            <v>9.6304909560723573E-2</v>
          </cell>
          <cell r="F849">
            <v>1.2071869477605861</v>
          </cell>
          <cell r="G849">
            <v>-1</v>
          </cell>
          <cell r="H849">
            <v>0.05</v>
          </cell>
          <cell r="I849">
            <v>0.05</v>
          </cell>
          <cell r="J849">
            <v>0.05</v>
          </cell>
          <cell r="K849">
            <v>0.05</v>
          </cell>
          <cell r="L849">
            <v>0.05</v>
          </cell>
          <cell r="M849">
            <v>0.05</v>
          </cell>
        </row>
        <row r="850">
          <cell r="A850" t="str">
            <v>Central</v>
          </cell>
          <cell r="C850" t="str">
            <v>-</v>
          </cell>
          <cell r="D850">
            <v>293.27999999999997</v>
          </cell>
          <cell r="E850">
            <v>316.77551020408163</v>
          </cell>
          <cell r="F850">
            <v>224.48979591836735</v>
          </cell>
          <cell r="G850">
            <v>581.97</v>
          </cell>
          <cell r="H850">
            <v>611.06850000000009</v>
          </cell>
          <cell r="I850">
            <v>641.62192500000015</v>
          </cell>
          <cell r="J850">
            <v>673.70302125000023</v>
          </cell>
          <cell r="K850">
            <v>707.38817231250027</v>
          </cell>
          <cell r="L850">
            <v>742.75758092812532</v>
          </cell>
          <cell r="M850">
            <v>779.8954599745316</v>
          </cell>
        </row>
        <row r="851">
          <cell r="A851" t="str">
            <v>Growth rate</v>
          </cell>
          <cell r="E851">
            <v>8.0112896222318764E-2</v>
          </cell>
          <cell r="F851">
            <v>-0.29132843705708023</v>
          </cell>
          <cell r="G851">
            <v>1.5924118181818181</v>
          </cell>
          <cell r="H851">
            <v>0.05</v>
          </cell>
          <cell r="I851">
            <v>0.05</v>
          </cell>
          <cell r="J851">
            <v>0.05</v>
          </cell>
          <cell r="K851">
            <v>0.05</v>
          </cell>
          <cell r="L851">
            <v>0.05</v>
          </cell>
          <cell r="M851">
            <v>0.05</v>
          </cell>
        </row>
        <row r="852">
          <cell r="A852" t="str">
            <v>Total</v>
          </cell>
        </row>
        <row r="854">
          <cell r="A854" t="str">
            <v>Gross Margin excluding operating income</v>
          </cell>
        </row>
        <row r="855">
          <cell r="A855" t="str">
            <v>Pantaloons</v>
          </cell>
          <cell r="C855">
            <v>0.4</v>
          </cell>
          <cell r="D855">
            <v>0.4</v>
          </cell>
          <cell r="E855">
            <v>0.4</v>
          </cell>
          <cell r="F855">
            <v>0.4</v>
          </cell>
          <cell r="G855">
            <v>0.4</v>
          </cell>
          <cell r="H855">
            <v>0.4</v>
          </cell>
          <cell r="I855">
            <v>0.4</v>
          </cell>
          <cell r="J855">
            <v>0.4</v>
          </cell>
          <cell r="K855">
            <v>0.4</v>
          </cell>
          <cell r="L855">
            <v>0.4</v>
          </cell>
          <cell r="M855">
            <v>0.4</v>
          </cell>
        </row>
        <row r="856">
          <cell r="A856" t="str">
            <v>Big Bazaar</v>
          </cell>
          <cell r="C856">
            <v>0.26</v>
          </cell>
          <cell r="D856">
            <v>0.26</v>
          </cell>
          <cell r="E856">
            <v>0.26</v>
          </cell>
          <cell r="F856">
            <v>0.26</v>
          </cell>
          <cell r="G856">
            <v>0.26</v>
          </cell>
          <cell r="H856">
            <v>0.26</v>
          </cell>
          <cell r="I856">
            <v>0.26</v>
          </cell>
          <cell r="J856">
            <v>0.26</v>
          </cell>
          <cell r="K856">
            <v>0.26</v>
          </cell>
          <cell r="L856">
            <v>0.26</v>
          </cell>
          <cell r="M856">
            <v>0.26</v>
          </cell>
        </row>
        <row r="857">
          <cell r="A857" t="str">
            <v>Food Bazaar</v>
          </cell>
          <cell r="C857">
            <v>0.14000000000000001</v>
          </cell>
          <cell r="D857">
            <v>0.14000000000000001</v>
          </cell>
          <cell r="E857">
            <v>0.14000000000000001</v>
          </cell>
          <cell r="F857">
            <v>0.14000000000000001</v>
          </cell>
          <cell r="G857">
            <v>0.14000000000000001</v>
          </cell>
          <cell r="H857">
            <v>0.14000000000000001</v>
          </cell>
          <cell r="I857">
            <v>0.14000000000000001</v>
          </cell>
          <cell r="J857">
            <v>0.14000000000000001</v>
          </cell>
          <cell r="K857">
            <v>0.14000000000000001</v>
          </cell>
          <cell r="L857">
            <v>0.14000000000000001</v>
          </cell>
          <cell r="M857">
            <v>0.14000000000000001</v>
          </cell>
        </row>
        <row r="858">
          <cell r="A858" t="str">
            <v>Central</v>
          </cell>
          <cell r="C858">
            <v>0.26</v>
          </cell>
          <cell r="D858">
            <v>0.26</v>
          </cell>
          <cell r="E858">
            <v>0.26</v>
          </cell>
          <cell r="F858">
            <v>0.26</v>
          </cell>
          <cell r="G858">
            <v>0.26</v>
          </cell>
          <cell r="H858">
            <v>0.26</v>
          </cell>
          <cell r="I858">
            <v>0.26</v>
          </cell>
          <cell r="J858">
            <v>0.26</v>
          </cell>
          <cell r="K858">
            <v>0.26</v>
          </cell>
          <cell r="L858">
            <v>0.26</v>
          </cell>
          <cell r="M858">
            <v>0.26</v>
          </cell>
        </row>
        <row r="859">
          <cell r="A859" t="str">
            <v>Total</v>
          </cell>
        </row>
        <row r="861">
          <cell r="A861" t="str">
            <v>Mark up assumption in inventory valuation</v>
          </cell>
        </row>
        <row r="862">
          <cell r="A862" t="str">
            <v>Pantaloons</v>
          </cell>
          <cell r="C862">
            <v>0.15</v>
          </cell>
          <cell r="D862">
            <v>0.15</v>
          </cell>
          <cell r="E862">
            <v>0.3</v>
          </cell>
          <cell r="F862">
            <v>0.3</v>
          </cell>
          <cell r="G862">
            <v>0.15</v>
          </cell>
          <cell r="H862">
            <v>0.15</v>
          </cell>
          <cell r="I862">
            <v>0.15</v>
          </cell>
          <cell r="J862">
            <v>0.15</v>
          </cell>
          <cell r="K862">
            <v>0.15</v>
          </cell>
          <cell r="L862">
            <v>0.15</v>
          </cell>
          <cell r="M862">
            <v>0.15</v>
          </cell>
        </row>
        <row r="863">
          <cell r="A863" t="str">
            <v>Big Bazaar</v>
          </cell>
          <cell r="C863">
            <v>0.15</v>
          </cell>
          <cell r="D863">
            <v>0.15</v>
          </cell>
          <cell r="E863">
            <v>0.15</v>
          </cell>
          <cell r="F863">
            <v>0.15</v>
          </cell>
          <cell r="G863">
            <v>0.15</v>
          </cell>
          <cell r="H863">
            <v>0.15</v>
          </cell>
          <cell r="I863">
            <v>0.15</v>
          </cell>
          <cell r="J863">
            <v>0.15</v>
          </cell>
          <cell r="K863">
            <v>0.15</v>
          </cell>
          <cell r="L863">
            <v>0.15</v>
          </cell>
          <cell r="M863">
            <v>0.15</v>
          </cell>
        </row>
        <row r="864">
          <cell r="A864" t="str">
            <v>Food Bazaar</v>
          </cell>
          <cell r="C864">
            <v>0.15</v>
          </cell>
          <cell r="D864">
            <v>0.15</v>
          </cell>
          <cell r="E864">
            <v>0.15</v>
          </cell>
          <cell r="F864">
            <v>0.15</v>
          </cell>
          <cell r="G864">
            <v>0.15</v>
          </cell>
          <cell r="H864">
            <v>0.15</v>
          </cell>
          <cell r="I864">
            <v>0.15</v>
          </cell>
          <cell r="J864">
            <v>0.15</v>
          </cell>
          <cell r="K864">
            <v>0.15</v>
          </cell>
          <cell r="L864">
            <v>0.15</v>
          </cell>
          <cell r="M864">
            <v>0.15</v>
          </cell>
        </row>
        <row r="865">
          <cell r="A865" t="str">
            <v>Central</v>
          </cell>
          <cell r="C865">
            <v>0.15</v>
          </cell>
          <cell r="D865">
            <v>0.15</v>
          </cell>
          <cell r="E865">
            <v>0.3</v>
          </cell>
          <cell r="F865">
            <v>0.3</v>
          </cell>
          <cell r="G865">
            <v>0.15</v>
          </cell>
          <cell r="H865">
            <v>0.15</v>
          </cell>
          <cell r="I865">
            <v>0.15</v>
          </cell>
          <cell r="J865">
            <v>0.15</v>
          </cell>
          <cell r="K865">
            <v>0.15</v>
          </cell>
          <cell r="L865">
            <v>0.15</v>
          </cell>
          <cell r="M865">
            <v>0.15</v>
          </cell>
        </row>
        <row r="867">
          <cell r="A867" t="str">
            <v>Potential selling price of the inventory based on 15% and 30% mark down factor</v>
          </cell>
        </row>
        <row r="868">
          <cell r="A868" t="str">
            <v>Pantaloons</v>
          </cell>
          <cell r="C868">
            <v>343.30588235294118</v>
          </cell>
          <cell r="D868">
            <v>342.58823529411762</v>
          </cell>
          <cell r="E868">
            <v>507.28571428571433</v>
          </cell>
          <cell r="F868">
            <v>1130</v>
          </cell>
          <cell r="G868">
            <v>1644.0835294117649</v>
          </cell>
          <cell r="H868">
            <v>2329.4484705882355</v>
          </cell>
          <cell r="I868">
            <v>3668.8813411764713</v>
          </cell>
          <cell r="J868">
            <v>4815.4067602941186</v>
          </cell>
          <cell r="K868">
            <v>6067.4125179705907</v>
          </cell>
          <cell r="L868">
            <v>7786.51273139559</v>
          </cell>
          <cell r="M868">
            <v>9662.3544348681644</v>
          </cell>
        </row>
        <row r="869">
          <cell r="A869" t="str">
            <v>Big Bazaar</v>
          </cell>
          <cell r="C869">
            <v>408.28235294117644</v>
          </cell>
          <cell r="D869">
            <v>587.43529411764712</v>
          </cell>
          <cell r="E869">
            <v>1305.5647058823531</v>
          </cell>
          <cell r="F869">
            <v>2171.7647058823532</v>
          </cell>
          <cell r="G869">
            <v>4563.9535882352939</v>
          </cell>
          <cell r="H869">
            <v>7768.14014117647</v>
          </cell>
          <cell r="I869">
            <v>10875.396197647058</v>
          </cell>
          <cell r="J869">
            <v>16177.151844000002</v>
          </cell>
          <cell r="K869">
            <v>21981.894564494116</v>
          </cell>
          <cell r="L869">
            <v>28326.66867742765</v>
          </cell>
          <cell r="M869">
            <v>34149.372794454444</v>
          </cell>
        </row>
        <row r="870">
          <cell r="A870" t="str">
            <v>Food Bazaar</v>
          </cell>
          <cell r="C870">
            <v>40.376470588235293</v>
          </cell>
          <cell r="D870">
            <v>65.764705882352942</v>
          </cell>
          <cell r="E870">
            <v>186.28235294117647</v>
          </cell>
          <cell r="F870">
            <v>651.76470588235293</v>
          </cell>
          <cell r="G870">
            <v>0</v>
          </cell>
          <cell r="H870">
            <v>0</v>
          </cell>
          <cell r="I870">
            <v>0</v>
          </cell>
          <cell r="J870">
            <v>0</v>
          </cell>
          <cell r="K870">
            <v>0</v>
          </cell>
          <cell r="L870">
            <v>0</v>
          </cell>
          <cell r="M870">
            <v>0</v>
          </cell>
        </row>
        <row r="871">
          <cell r="A871" t="str">
            <v>Central</v>
          </cell>
          <cell r="C871">
            <v>0</v>
          </cell>
          <cell r="D871">
            <v>43.129411764705878</v>
          </cell>
          <cell r="E871">
            <v>221.74285714285716</v>
          </cell>
          <cell r="F871">
            <v>157.14285714285714</v>
          </cell>
          <cell r="G871">
            <v>401.90163529411768</v>
          </cell>
          <cell r="H871">
            <v>754.849323529412</v>
          </cell>
          <cell r="I871">
            <v>1358.7287823529414</v>
          </cell>
          <cell r="J871">
            <v>1783.331526838236</v>
          </cell>
          <cell r="K871">
            <v>2246.9977238161773</v>
          </cell>
          <cell r="L871">
            <v>2621.497344452207</v>
          </cell>
          <cell r="M871">
            <v>3440.7152645935216</v>
          </cell>
        </row>
        <row r="873">
          <cell r="A873" t="str">
            <v>Inventory calculation based on COGS (Retail Method)</v>
          </cell>
        </row>
        <row r="875">
          <cell r="A875" t="str">
            <v>Pantaloons</v>
          </cell>
          <cell r="C875">
            <v>205.98352941176469</v>
          </cell>
          <cell r="D875">
            <v>205.55294117647057</v>
          </cell>
          <cell r="E875">
            <v>304.37142857142857</v>
          </cell>
          <cell r="F875">
            <v>678</v>
          </cell>
          <cell r="G875">
            <v>986.45011764705885</v>
          </cell>
          <cell r="H875">
            <v>1397.6690823529414</v>
          </cell>
          <cell r="I875">
            <v>2201.3288047058827</v>
          </cell>
          <cell r="J875">
            <v>2889.2440561764711</v>
          </cell>
          <cell r="K875">
            <v>3640.4475107823541</v>
          </cell>
          <cell r="L875">
            <v>4671.9076388373542</v>
          </cell>
          <cell r="M875">
            <v>5797.4126609208988</v>
          </cell>
        </row>
        <row r="876">
          <cell r="A876" t="str">
            <v>Big Bazaar</v>
          </cell>
          <cell r="C876">
            <v>302.12894117647056</v>
          </cell>
          <cell r="D876">
            <v>434.70211764705886</v>
          </cell>
          <cell r="E876">
            <v>966.11788235294125</v>
          </cell>
          <cell r="F876">
            <v>1607.1058823529413</v>
          </cell>
          <cell r="G876">
            <v>3377.3256552941175</v>
          </cell>
          <cell r="H876">
            <v>5748.4237044705878</v>
          </cell>
          <cell r="I876">
            <v>8047.793186258823</v>
          </cell>
          <cell r="J876">
            <v>11971.092364560001</v>
          </cell>
          <cell r="K876">
            <v>16266.601977725646</v>
          </cell>
          <cell r="L876">
            <v>20961.734821296461</v>
          </cell>
          <cell r="M876">
            <v>25270.535867896288</v>
          </cell>
        </row>
        <row r="877">
          <cell r="A877" t="str">
            <v>Food Bazaar</v>
          </cell>
          <cell r="C877">
            <v>34.723764705882353</v>
          </cell>
          <cell r="D877">
            <v>56.557647058823527</v>
          </cell>
          <cell r="E877">
            <v>160.20282352941177</v>
          </cell>
          <cell r="F877">
            <v>560.51764705882351</v>
          </cell>
          <cell r="G877">
            <v>0</v>
          </cell>
          <cell r="H877">
            <v>0</v>
          </cell>
          <cell r="I877">
            <v>0</v>
          </cell>
          <cell r="J877">
            <v>0</v>
          </cell>
          <cell r="K877">
            <v>0</v>
          </cell>
          <cell r="L877">
            <v>0</v>
          </cell>
          <cell r="M877">
            <v>0</v>
          </cell>
        </row>
        <row r="878">
          <cell r="A878" t="str">
            <v>Central</v>
          </cell>
          <cell r="C878">
            <v>0</v>
          </cell>
          <cell r="D878">
            <v>31.915764705882349</v>
          </cell>
          <cell r="E878">
            <v>164.08971428571431</v>
          </cell>
          <cell r="F878">
            <v>116.28571428571428</v>
          </cell>
          <cell r="G878">
            <v>297.40721011764708</v>
          </cell>
          <cell r="H878">
            <v>558.58849941176493</v>
          </cell>
          <cell r="I878">
            <v>1005.4592989411766</v>
          </cell>
          <cell r="J878">
            <v>1319.6653298602946</v>
          </cell>
          <cell r="K878">
            <v>1662.7783156239711</v>
          </cell>
          <cell r="L878">
            <v>1939.9080348946331</v>
          </cell>
          <cell r="M878">
            <v>2546.1292957992059</v>
          </cell>
        </row>
        <row r="879">
          <cell r="A879" t="str">
            <v>Add: Cost of bringing the products to the shelf</v>
          </cell>
          <cell r="C879">
            <v>21.713449411764707</v>
          </cell>
          <cell r="D879">
            <v>29.149138823529412</v>
          </cell>
          <cell r="E879">
            <v>63.791273949579839</v>
          </cell>
          <cell r="F879">
            <v>118.47636974789916</v>
          </cell>
          <cell r="G879">
            <v>186.44731932235294</v>
          </cell>
          <cell r="H879">
            <v>308.1872514494118</v>
          </cell>
          <cell r="I879">
            <v>450.18325159623527</v>
          </cell>
          <cell r="J879">
            <v>647.20007002387069</v>
          </cell>
          <cell r="K879">
            <v>862.7931121652789</v>
          </cell>
          <cell r="L879">
            <v>1102.942019801138</v>
          </cell>
          <cell r="M879">
            <v>1344.5631129846556</v>
          </cell>
        </row>
        <row r="881">
          <cell r="A881" t="str">
            <v>Total Inventory Based on RETAIL METHOD</v>
          </cell>
          <cell r="C881">
            <v>564.54968470588233</v>
          </cell>
          <cell r="D881">
            <v>757.87760941176464</v>
          </cell>
          <cell r="E881">
            <v>1658.5731226890757</v>
          </cell>
          <cell r="F881">
            <v>3080.3856134453781</v>
          </cell>
          <cell r="G881">
            <v>4847.6303023811761</v>
          </cell>
          <cell r="H881">
            <v>8012.8685376847061</v>
          </cell>
          <cell r="I881">
            <v>11704.764541502118</v>
          </cell>
          <cell r="J881">
            <v>16827.201820620638</v>
          </cell>
          <cell r="K881">
            <v>22432.620916297252</v>
          </cell>
          <cell r="L881">
            <v>28676.492514829588</v>
          </cell>
          <cell r="M881">
            <v>34958.640937601049</v>
          </cell>
        </row>
        <row r="883">
          <cell r="A883" t="str">
            <v>Cummulative Overstatement of profits due to over statement of inventory</v>
          </cell>
          <cell r="C883">
            <v>108.62031529411774</v>
          </cell>
          <cell r="D883">
            <v>125.20239058823529</v>
          </cell>
          <cell r="E883">
            <v>119.81687731092438</v>
          </cell>
          <cell r="F883">
            <v>220.61438655462189</v>
          </cell>
          <cell r="G883">
            <v>770.81763761882394</v>
          </cell>
          <cell r="H883">
            <v>1211.7037073152933</v>
          </cell>
          <cell r="I883">
            <v>1812.7908314978831</v>
          </cell>
          <cell r="J883">
            <v>2532.3047908418666</v>
          </cell>
          <cell r="K883">
            <v>3319.2381690415023</v>
          </cell>
          <cell r="L883">
            <v>4247.9844254545387</v>
          </cell>
          <cell r="M883">
            <v>5205.9351822276658</v>
          </cell>
        </row>
        <row r="884">
          <cell r="A884" t="str">
            <v>Annual Overstatment of profits due to overstatement of inventory</v>
          </cell>
          <cell r="D884">
            <v>16.582075294117544</v>
          </cell>
          <cell r="E884">
            <v>-5.3855132773109062</v>
          </cell>
          <cell r="F884">
            <v>100.7975092436975</v>
          </cell>
          <cell r="G884">
            <v>550.20325106420205</v>
          </cell>
          <cell r="H884">
            <v>440.88606969646935</v>
          </cell>
          <cell r="I884">
            <v>601.08712418258983</v>
          </cell>
          <cell r="J884">
            <v>719.51395934398352</v>
          </cell>
          <cell r="K884">
            <v>786.93337819963563</v>
          </cell>
          <cell r="L884">
            <v>928.74625641303646</v>
          </cell>
          <cell r="M884">
            <v>957.95075677312707</v>
          </cell>
        </row>
        <row r="886">
          <cell r="A886" t="str">
            <v xml:space="preserve">NET WC </v>
          </cell>
          <cell r="C886">
            <v>746.25699999999983</v>
          </cell>
          <cell r="D886">
            <v>1086.9930000000004</v>
          </cell>
          <cell r="E886">
            <v>1611.4649999999999</v>
          </cell>
          <cell r="F886">
            <v>2942.3519999999999</v>
          </cell>
          <cell r="G886">
            <v>6072.6000000000013</v>
          </cell>
          <cell r="H886">
            <v>9229.1906473299969</v>
          </cell>
          <cell r="I886">
            <v>12284.118305165721</v>
          </cell>
          <cell r="J886">
            <v>17459.747947378975</v>
          </cell>
          <cell r="K886">
            <v>22585.091878241969</v>
          </cell>
          <cell r="L886">
            <v>28262.495716038411</v>
          </cell>
          <cell r="M886">
            <v>33374.340923853837</v>
          </cell>
        </row>
        <row r="887">
          <cell r="A887" t="str">
            <v>NET WC Rs per Sq ft</v>
          </cell>
          <cell r="C887">
            <v>1410.6937618147444</v>
          </cell>
          <cell r="D887">
            <v>1176.3993506493509</v>
          </cell>
          <cell r="E887">
            <v>822.17602040816325</v>
          </cell>
          <cell r="F887">
            <v>1062.9884393063585</v>
          </cell>
          <cell r="G887">
            <v>1200.1185770750992</v>
          </cell>
          <cell r="H887">
            <v>1162.0398395249122</v>
          </cell>
          <cell r="I887">
            <v>1081.2244893357417</v>
          </cell>
          <cell r="J887">
            <v>1136.8386618206641</v>
          </cell>
          <cell r="K887">
            <v>1162.2031060238326</v>
          </cell>
          <cell r="L887">
            <v>1217.2491513779307</v>
          </cell>
          <cell r="M887">
            <v>1236.7913314785858</v>
          </cell>
        </row>
        <row r="891">
          <cell r="D891">
            <v>0</v>
          </cell>
          <cell r="E891">
            <v>0</v>
          </cell>
        </row>
        <row r="892">
          <cell r="A892" t="str">
            <v>Sundry Debtors</v>
          </cell>
          <cell r="D892">
            <v>0</v>
          </cell>
          <cell r="E892">
            <v>0</v>
          </cell>
        </row>
        <row r="893">
          <cell r="A893" t="str">
            <v>Debts due for more than 6 months</v>
          </cell>
          <cell r="B893">
            <v>4.3630000000000004</v>
          </cell>
        </row>
        <row r="894">
          <cell r="A894" t="str">
            <v>Considered Good</v>
          </cell>
          <cell r="B894">
            <v>172.49700000000001</v>
          </cell>
          <cell r="C894">
            <v>5.6420000000000003</v>
          </cell>
          <cell r="D894">
            <v>3.9580000000000002</v>
          </cell>
          <cell r="E894">
            <v>6.44</v>
          </cell>
          <cell r="F894">
            <v>33.604999999999997</v>
          </cell>
          <cell r="G894">
            <v>88.3</v>
          </cell>
          <cell r="H894">
            <v>56.667285959999994</v>
          </cell>
        </row>
        <row r="895">
          <cell r="A895" t="str">
            <v>Considered Doubtful</v>
          </cell>
          <cell r="C895">
            <v>3.6080000000000001</v>
          </cell>
          <cell r="D895">
            <v>5.7830000000000004</v>
          </cell>
          <cell r="E895">
            <v>7.1340000000000003</v>
          </cell>
          <cell r="F895">
            <v>6.3780000000000001</v>
          </cell>
          <cell r="G895">
            <v>5</v>
          </cell>
          <cell r="H895">
            <v>5.2327140400000003</v>
          </cell>
        </row>
        <row r="896">
          <cell r="C896">
            <v>9.25</v>
          </cell>
          <cell r="D896">
            <v>9.7409999999999997</v>
          </cell>
          <cell r="E896">
            <v>13.574000000000002</v>
          </cell>
          <cell r="F896">
            <v>39.982999999999997</v>
          </cell>
          <cell r="G896">
            <v>93.3</v>
          </cell>
          <cell r="H896">
            <v>61.899999999999991</v>
          </cell>
        </row>
        <row r="897">
          <cell r="A897" t="str">
            <v>Less: Provisions for Doubtful debts</v>
          </cell>
          <cell r="C897">
            <v>3.6080000000000001</v>
          </cell>
          <cell r="D897">
            <v>5.7830000000000004</v>
          </cell>
          <cell r="E897">
            <v>7.1340000000000003</v>
          </cell>
          <cell r="F897">
            <v>6.3780000000000001</v>
          </cell>
          <cell r="G897">
            <v>5</v>
          </cell>
          <cell r="H897">
            <v>5.2327140400000003</v>
          </cell>
        </row>
        <row r="898">
          <cell r="C898">
            <v>5.6419999999999995</v>
          </cell>
          <cell r="D898">
            <v>3.9579999999999993</v>
          </cell>
          <cell r="E898">
            <v>6.4400000000000013</v>
          </cell>
          <cell r="F898">
            <v>33.604999999999997</v>
          </cell>
          <cell r="G898">
            <v>88.3</v>
          </cell>
          <cell r="H898">
            <v>56.667285959999994</v>
          </cell>
        </row>
        <row r="899">
          <cell r="A899" t="str">
            <v>Other debts: considered Good</v>
          </cell>
          <cell r="C899">
            <v>217.583</v>
          </cell>
          <cell r="D899">
            <v>171.88399999999999</v>
          </cell>
          <cell r="E899">
            <v>116.626</v>
          </cell>
          <cell r="F899">
            <v>136.68700000000001</v>
          </cell>
          <cell r="G899">
            <v>563.4</v>
          </cell>
          <cell r="H899">
            <v>1074.8672484799999</v>
          </cell>
        </row>
        <row r="900">
          <cell r="A900" t="str">
            <v>Total</v>
          </cell>
          <cell r="B900">
            <v>176.86</v>
          </cell>
          <cell r="C900">
            <v>223.22499999999999</v>
          </cell>
          <cell r="D900">
            <v>175.84199999999998</v>
          </cell>
          <cell r="E900">
            <v>123.066</v>
          </cell>
          <cell r="F900">
            <v>170.292</v>
          </cell>
          <cell r="G900">
            <v>651.69999999999993</v>
          </cell>
          <cell r="H900">
            <v>1131.53453444</v>
          </cell>
          <cell r="I900">
            <v>423.97250550268274</v>
          </cell>
          <cell r="J900">
            <v>614.24371771166386</v>
          </cell>
          <cell r="K900">
            <v>849.13911143156588</v>
          </cell>
          <cell r="L900">
            <v>1116.050661658533</v>
          </cell>
          <cell r="M900">
            <v>1416.0547825276101</v>
          </cell>
        </row>
        <row r="902">
          <cell r="A902" t="str">
            <v>Sundry Debtors (days)</v>
          </cell>
          <cell r="B902">
            <v>22.627530239490316</v>
          </cell>
          <cell r="C902">
            <v>18.316311241706735</v>
          </cell>
          <cell r="D902">
            <v>9.7495335796806302</v>
          </cell>
          <cell r="E902">
            <v>4.2666438575801138</v>
          </cell>
          <cell r="F902">
            <v>3.3278488979240226</v>
          </cell>
          <cell r="G902">
            <v>7.3490765399754059</v>
          </cell>
          <cell r="H902">
            <v>8.1802502002811348</v>
          </cell>
          <cell r="I902">
            <v>2</v>
          </cell>
          <cell r="J902">
            <v>2</v>
          </cell>
          <cell r="K902">
            <v>2</v>
          </cell>
          <cell r="L902">
            <v>2</v>
          </cell>
          <cell r="M902">
            <v>2</v>
          </cell>
        </row>
        <row r="906">
          <cell r="A906" t="str">
            <v>Cash and Bank Balances</v>
          </cell>
        </row>
        <row r="907">
          <cell r="A907" t="str">
            <v>Cash in Hand</v>
          </cell>
          <cell r="B907">
            <v>18.536999999999999</v>
          </cell>
          <cell r="C907">
            <v>13.587999999999999</v>
          </cell>
          <cell r="D907">
            <v>16.513000000000002</v>
          </cell>
          <cell r="E907">
            <v>21.582000000000001</v>
          </cell>
          <cell r="F907">
            <v>40.491999999999997</v>
          </cell>
          <cell r="G907">
            <v>89.3</v>
          </cell>
          <cell r="H907">
            <v>94.088214000000008</v>
          </cell>
        </row>
        <row r="908">
          <cell r="A908" t="str">
            <v>Balance wth Scheduled Banks in:</v>
          </cell>
        </row>
        <row r="909">
          <cell r="A909" t="str">
            <v>Current Accounts (including in transit)</v>
          </cell>
          <cell r="B909">
            <v>8.5440000000000005</v>
          </cell>
          <cell r="C909">
            <v>23.727</v>
          </cell>
          <cell r="D909">
            <v>46.646999999999998</v>
          </cell>
          <cell r="E909">
            <v>95.466999999999999</v>
          </cell>
          <cell r="F909">
            <v>132.25800000000001</v>
          </cell>
          <cell r="G909">
            <v>418.7</v>
          </cell>
          <cell r="H909">
            <v>997.98306242000035</v>
          </cell>
        </row>
        <row r="910">
          <cell r="A910" t="str">
            <v>Fixed Deposit as Margin Money</v>
          </cell>
          <cell r="B910">
            <v>12.8</v>
          </cell>
          <cell r="C910">
            <v>42.956000000000003</v>
          </cell>
          <cell r="D910">
            <v>74.512</v>
          </cell>
          <cell r="E910">
            <v>96.805999999999997</v>
          </cell>
          <cell r="F910">
            <v>43.261000000000003</v>
          </cell>
          <cell r="G910">
            <v>1119.5999999999999</v>
          </cell>
          <cell r="H910">
            <v>116.73333599999999</v>
          </cell>
        </row>
        <row r="911">
          <cell r="A911" t="str">
            <v>Dividend Account</v>
          </cell>
          <cell r="B911">
            <v>0.45500000000000002</v>
          </cell>
          <cell r="C911">
            <v>0.44800000000000001</v>
          </cell>
          <cell r="D911">
            <v>0.80400000000000005</v>
          </cell>
          <cell r="E911">
            <v>1.149</v>
          </cell>
          <cell r="F911">
            <v>1.6879999999999999</v>
          </cell>
          <cell r="G911">
            <v>2.1</v>
          </cell>
          <cell r="H911">
            <v>2.1757980000000003</v>
          </cell>
        </row>
        <row r="912">
          <cell r="A912" t="str">
            <v>Total</v>
          </cell>
          <cell r="B912">
            <v>40.335999999999999</v>
          </cell>
          <cell r="C912">
            <v>80.718999999999994</v>
          </cell>
          <cell r="D912">
            <v>138.476</v>
          </cell>
          <cell r="E912">
            <v>215.00400000000002</v>
          </cell>
          <cell r="F912">
            <v>217.69899999999998</v>
          </cell>
          <cell r="G912">
            <v>1629.6999999999998</v>
          </cell>
          <cell r="H912">
            <v>1210.9804104200005</v>
          </cell>
          <cell r="I912" t="str">
            <v>balancing figure from cash flows</v>
          </cell>
        </row>
        <row r="914">
          <cell r="A914" t="str">
            <v>Loans and Advances</v>
          </cell>
        </row>
        <row r="915">
          <cell r="A915" t="str">
            <v>Advances Recoverable in cash or kind</v>
          </cell>
          <cell r="B915">
            <v>100.107</v>
          </cell>
          <cell r="C915">
            <v>42.847000000000001</v>
          </cell>
          <cell r="D915">
            <v>84.405000000000001</v>
          </cell>
          <cell r="E915">
            <v>215.38399999999999</v>
          </cell>
          <cell r="F915">
            <v>763.2</v>
          </cell>
          <cell r="G915">
            <v>2170.4</v>
          </cell>
          <cell r="H915">
            <v>1845.3024734899998</v>
          </cell>
        </row>
        <row r="916">
          <cell r="A916" t="str">
            <v>Exports Benefits Receivables</v>
          </cell>
          <cell r="B916">
            <v>0.499</v>
          </cell>
          <cell r="C916">
            <v>0.372</v>
          </cell>
          <cell r="D916">
            <v>0.39500000000000002</v>
          </cell>
          <cell r="E916">
            <v>2.63E-2</v>
          </cell>
          <cell r="F916">
            <v>0.751</v>
          </cell>
          <cell r="G916">
            <v>1.3</v>
          </cell>
          <cell r="H916">
            <v>2.8</v>
          </cell>
        </row>
        <row r="917">
          <cell r="A917" t="str">
            <v>Fixed Deposits with IDBI</v>
          </cell>
          <cell r="B917">
            <v>7.0380000000000003</v>
          </cell>
          <cell r="C917">
            <v>7.6180000000000003</v>
          </cell>
          <cell r="D917">
            <v>8.25</v>
          </cell>
          <cell r="E917">
            <v>0</v>
          </cell>
          <cell r="F917">
            <v>0</v>
          </cell>
        </row>
        <row r="918">
          <cell r="A918" t="str">
            <v>Deposits</v>
          </cell>
          <cell r="B918">
            <v>116.38</v>
          </cell>
          <cell r="C918">
            <v>151.32300000000001</v>
          </cell>
          <cell r="D918">
            <v>281.16300000000001</v>
          </cell>
          <cell r="E918">
            <v>645.30899999999997</v>
          </cell>
          <cell r="F918">
            <v>1975.616</v>
          </cell>
          <cell r="G918">
            <v>3698.8</v>
          </cell>
          <cell r="H918">
            <v>7152.0523049999993</v>
          </cell>
        </row>
        <row r="919">
          <cell r="A919" t="str">
            <v>Payments/Deduction of Income Tax</v>
          </cell>
          <cell r="B919">
            <v>9.2949999999999999</v>
          </cell>
          <cell r="C919">
            <v>12.1</v>
          </cell>
          <cell r="D919">
            <v>35.305</v>
          </cell>
          <cell r="E919">
            <v>72.197000000000003</v>
          </cell>
          <cell r="F919">
            <v>168.82</v>
          </cell>
          <cell r="G919">
            <v>0</v>
          </cell>
          <cell r="H919">
            <v>95.909592000000032</v>
          </cell>
        </row>
        <row r="920">
          <cell r="A920" t="str">
            <v>Balance with excise authorities</v>
          </cell>
          <cell r="C920">
            <v>8.0000000000000002E-3</v>
          </cell>
          <cell r="D920">
            <v>2.5000000000000001E-2</v>
          </cell>
          <cell r="E920">
            <v>0</v>
          </cell>
          <cell r="F920">
            <v>0</v>
          </cell>
        </row>
        <row r="921">
          <cell r="A921" t="str">
            <v>Advances to Subsidiary Companies</v>
          </cell>
          <cell r="E921">
            <v>3.6469999999999998</v>
          </cell>
          <cell r="F921">
            <v>15.429</v>
          </cell>
          <cell r="G921">
            <v>180.2</v>
          </cell>
          <cell r="H921">
            <v>223.32026517</v>
          </cell>
        </row>
        <row r="922">
          <cell r="A922" t="str">
            <v>ICD's</v>
          </cell>
          <cell r="F922">
            <v>220.697</v>
          </cell>
          <cell r="G922">
            <v>287.8</v>
          </cell>
          <cell r="H922">
            <v>303.81097899999997</v>
          </cell>
        </row>
        <row r="923">
          <cell r="A923" t="str">
            <v>Share application money</v>
          </cell>
          <cell r="F923">
            <v>210.5</v>
          </cell>
        </row>
        <row r="924">
          <cell r="A924" t="str">
            <v>Total</v>
          </cell>
          <cell r="B924">
            <v>233.31899999999999</v>
          </cell>
          <cell r="C924">
            <v>214.26800000000003</v>
          </cell>
          <cell r="D924">
            <v>409.54300000000001</v>
          </cell>
          <cell r="E924">
            <v>936.56330000000003</v>
          </cell>
          <cell r="F924">
            <v>3355.0130000000004</v>
          </cell>
          <cell r="G924">
            <v>6338.5</v>
          </cell>
          <cell r="H924">
            <v>9623.1956146599987</v>
          </cell>
          <cell r="I924">
            <v>11838.5</v>
          </cell>
          <cell r="J924">
            <v>13638.5</v>
          </cell>
          <cell r="K924">
            <v>15138.5</v>
          </cell>
          <cell r="L924">
            <v>16138.5</v>
          </cell>
          <cell r="M924">
            <v>17138.5</v>
          </cell>
        </row>
        <row r="925">
          <cell r="A925" t="str">
            <v>Loans and Advances % of sales</v>
          </cell>
          <cell r="B925">
            <v>8.1783327234259129E-2</v>
          </cell>
          <cell r="C925">
            <v>4.8168113162289652E-2</v>
          </cell>
          <cell r="D925">
            <v>6.2211098145286178E-2</v>
          </cell>
          <cell r="E925">
            <v>8.8959550408967802E-2</v>
          </cell>
          <cell r="F925">
            <v>0.17962661900913418</v>
          </cell>
          <cell r="G925">
            <v>0.19582975462965824</v>
          </cell>
          <cell r="H925">
            <v>0.19060102134961218</v>
          </cell>
          <cell r="I925">
            <v>0.15300165059942658</v>
          </cell>
          <cell r="J925">
            <v>0.12166425914411269</v>
          </cell>
          <cell r="K925">
            <v>9.7687980467252369E-2</v>
          </cell>
          <cell r="L925">
            <v>7.9234877075282317E-2</v>
          </cell>
          <cell r="M925">
            <v>6.6317765527030281E-2</v>
          </cell>
        </row>
        <row r="926">
          <cell r="A926" t="str">
            <v>4.5 mths rental for space</v>
          </cell>
        </row>
        <row r="928">
          <cell r="A928" t="str">
            <v>Liabilities</v>
          </cell>
        </row>
        <row r="929">
          <cell r="A929" t="str">
            <v>Acceptances</v>
          </cell>
          <cell r="B929">
            <v>149.477</v>
          </cell>
          <cell r="C929">
            <v>327.90199999999999</v>
          </cell>
          <cell r="D929">
            <v>405.29500000000002</v>
          </cell>
          <cell r="E929">
            <v>113.69</v>
          </cell>
          <cell r="F929">
            <v>584.52800000000002</v>
          </cell>
          <cell r="G929">
            <v>684.5</v>
          </cell>
          <cell r="H929">
            <v>1698.5886300000002</v>
          </cell>
        </row>
        <row r="930">
          <cell r="A930" t="str">
            <v>Sundry Creditors</v>
          </cell>
          <cell r="B930">
            <v>237.78100000000001</v>
          </cell>
          <cell r="C930">
            <v>175.97200000000001</v>
          </cell>
          <cell r="D930">
            <v>135.76300000000001</v>
          </cell>
          <cell r="E930">
            <v>786.928</v>
          </cell>
          <cell r="F930">
            <v>1185.44</v>
          </cell>
          <cell r="G930">
            <v>2237.1999999999998</v>
          </cell>
          <cell r="H930">
            <v>2719.6200407800029</v>
          </cell>
        </row>
        <row r="931">
          <cell r="A931" t="str">
            <v>Sundry Creditors for Capital Goods</v>
          </cell>
          <cell r="B931">
            <v>49.712000000000003</v>
          </cell>
          <cell r="C931">
            <v>76.89</v>
          </cell>
          <cell r="D931">
            <v>22.725999999999999</v>
          </cell>
          <cell r="E931">
            <v>188.24299999999999</v>
          </cell>
          <cell r="F931">
            <v>175.387</v>
          </cell>
        </row>
        <row r="932">
          <cell r="A932" t="str">
            <v>Sundry Creditors - Due to Subsidiary</v>
          </cell>
          <cell r="B932">
            <v>18.225000000000001</v>
          </cell>
          <cell r="C932">
            <v>2.7170000000000001</v>
          </cell>
          <cell r="D932">
            <v>5.0430000000000001</v>
          </cell>
          <cell r="E932">
            <v>0</v>
          </cell>
          <cell r="F932">
            <v>74.623000000000005</v>
          </cell>
          <cell r="G932">
            <v>96.9</v>
          </cell>
          <cell r="H932">
            <v>573.01938332999964</v>
          </cell>
        </row>
        <row r="933">
          <cell r="A933" t="str">
            <v>Advances/Deposits from Customer</v>
          </cell>
          <cell r="C933">
            <v>36.277000000000001</v>
          </cell>
          <cell r="D933">
            <v>84.367999999999995</v>
          </cell>
          <cell r="E933">
            <v>160.16300000000001</v>
          </cell>
          <cell r="F933">
            <v>182.65899999999999</v>
          </cell>
          <cell r="G933">
            <v>382.6</v>
          </cell>
          <cell r="H933">
            <v>1075.5013971500002</v>
          </cell>
        </row>
        <row r="934">
          <cell r="A934" t="str">
            <v>Advances/Deposits from Subsidiaries</v>
          </cell>
          <cell r="F934">
            <v>85.016000000000005</v>
          </cell>
          <cell r="G934">
            <v>19</v>
          </cell>
          <cell r="H934">
            <v>119.75701684999999</v>
          </cell>
        </row>
        <row r="935">
          <cell r="A935" t="str">
            <v>Interest Accrued but not Due</v>
          </cell>
          <cell r="B935">
            <v>0.373</v>
          </cell>
          <cell r="C935">
            <v>5.8999999999999997E-2</v>
          </cell>
          <cell r="D935">
            <v>5.2750000000000004</v>
          </cell>
          <cell r="E935">
            <v>9.0719999999999992</v>
          </cell>
          <cell r="F935">
            <v>5.141</v>
          </cell>
          <cell r="G935">
            <v>10.8</v>
          </cell>
          <cell r="H935">
            <v>12.148281999999998</v>
          </cell>
        </row>
        <row r="936">
          <cell r="A936" t="str">
            <v>Cheques Overdrawn</v>
          </cell>
          <cell r="B936">
            <v>2.6629999999999998</v>
          </cell>
          <cell r="C936">
            <v>0.51600000000000001</v>
          </cell>
          <cell r="D936">
            <v>5.5609999999999999</v>
          </cell>
          <cell r="E936">
            <v>11.624000000000001</v>
          </cell>
          <cell r="F936">
            <v>3.6909999999999998</v>
          </cell>
          <cell r="G936">
            <v>5.6</v>
          </cell>
          <cell r="H936">
            <v>0</v>
          </cell>
        </row>
        <row r="937">
          <cell r="A937" t="str">
            <v>Unclaimed Dividends</v>
          </cell>
          <cell r="B937">
            <v>0.45500000000000002</v>
          </cell>
          <cell r="C937">
            <v>0.44800000000000001</v>
          </cell>
          <cell r="D937">
            <v>0.79200000000000004</v>
          </cell>
          <cell r="E937">
            <v>1.137</v>
          </cell>
          <cell r="F937">
            <v>1.677</v>
          </cell>
          <cell r="G937">
            <v>2.1</v>
          </cell>
          <cell r="H937">
            <v>2.1757969999999998</v>
          </cell>
        </row>
        <row r="938">
          <cell r="A938" t="str">
            <v>Total</v>
          </cell>
          <cell r="B938">
            <v>458.68600000000004</v>
          </cell>
          <cell r="C938">
            <v>620.78099999999995</v>
          </cell>
          <cell r="D938">
            <v>664.82299999999998</v>
          </cell>
          <cell r="E938">
            <v>1270.8569999999997</v>
          </cell>
          <cell r="F938">
            <v>2298.1620000000003</v>
          </cell>
          <cell r="G938">
            <v>3438.7</v>
          </cell>
          <cell r="H938">
            <v>6200.8105471100025</v>
          </cell>
          <cell r="I938">
            <v>8967.0184913817393</v>
          </cell>
          <cell r="J938">
            <v>12991.254629601688</v>
          </cell>
          <cell r="K938">
            <v>17959.292206777616</v>
          </cell>
          <cell r="L938">
            <v>23604.471494077978</v>
          </cell>
          <cell r="M938">
            <v>29949.558650458952</v>
          </cell>
        </row>
        <row r="939">
          <cell r="A939" t="str">
            <v>Creditors Turnover (days)</v>
          </cell>
          <cell r="B939">
            <v>89.956843168008078</v>
          </cell>
          <cell r="C939">
            <v>74.659320509272092</v>
          </cell>
          <cell r="D939">
            <v>55.400651811602465</v>
          </cell>
          <cell r="E939">
            <v>66.236920604122844</v>
          </cell>
          <cell r="F939">
            <v>67.45894640794792</v>
          </cell>
          <cell r="G939">
            <v>56.806375255716283</v>
          </cell>
          <cell r="H939">
            <v>64.441342268522831</v>
          </cell>
          <cell r="I939">
            <v>60</v>
          </cell>
          <cell r="J939">
            <v>60</v>
          </cell>
          <cell r="K939">
            <v>60</v>
          </cell>
          <cell r="L939">
            <v>60</v>
          </cell>
          <cell r="M939">
            <v>60</v>
          </cell>
        </row>
        <row r="940">
          <cell r="A940" t="str">
            <v>% of Sales</v>
          </cell>
          <cell r="E940">
            <v>0.18147101535376123</v>
          </cell>
          <cell r="F940">
            <v>0.18481903125465185</v>
          </cell>
          <cell r="G940">
            <v>0.15563390481018161</v>
          </cell>
          <cell r="H940">
            <v>0.1765516226534872</v>
          </cell>
          <cell r="I940">
            <v>0.16438356164383561</v>
          </cell>
          <cell r="J940">
            <v>0.16438356164383561</v>
          </cell>
          <cell r="K940">
            <v>0.16438356164383561</v>
          </cell>
          <cell r="L940">
            <v>0.16438356164383564</v>
          </cell>
          <cell r="M940">
            <v>0.16438356164383564</v>
          </cell>
        </row>
        <row r="942">
          <cell r="A942" t="str">
            <v>Provisions</v>
          </cell>
        </row>
        <row r="943">
          <cell r="A943" t="str">
            <v>Proposed Dividend</v>
          </cell>
          <cell r="C943">
            <v>18.184000000000001</v>
          </cell>
          <cell r="D943">
            <v>28.706</v>
          </cell>
          <cell r="E943">
            <v>54.994</v>
          </cell>
          <cell r="F943">
            <v>67.212000000000003</v>
          </cell>
          <cell r="G943">
            <v>75.400000000000006</v>
          </cell>
          <cell r="H943">
            <v>106.72531907</v>
          </cell>
          <cell r="I943">
            <v>128.25447109999999</v>
          </cell>
          <cell r="J943">
            <v>282.42850949999996</v>
          </cell>
          <cell r="K943">
            <v>376.57134599999995</v>
          </cell>
          <cell r="L943">
            <v>753.1426919999999</v>
          </cell>
          <cell r="M943">
            <v>847.28552849999983</v>
          </cell>
        </row>
        <row r="944">
          <cell r="A944" t="str">
            <v>Tax on Proposed Dividend</v>
          </cell>
          <cell r="B944">
            <v>2.2040000000000002</v>
          </cell>
          <cell r="C944">
            <v>2.33</v>
          </cell>
          <cell r="D944">
            <v>3.7519999999999998</v>
          </cell>
          <cell r="E944">
            <v>7.7140000000000004</v>
          </cell>
          <cell r="F944">
            <v>9.4260000000000002</v>
          </cell>
          <cell r="G944">
            <v>12.8</v>
          </cell>
          <cell r="H944">
            <v>18.137967975946502</v>
          </cell>
          <cell r="I944">
            <v>19.238170664999998</v>
          </cell>
          <cell r="J944">
            <v>42.364276424999993</v>
          </cell>
          <cell r="K944">
            <v>56.485701899999988</v>
          </cell>
          <cell r="L944">
            <v>112.97140379999998</v>
          </cell>
          <cell r="M944">
            <v>127.09282927499997</v>
          </cell>
        </row>
        <row r="945">
          <cell r="A945" t="str">
            <v>Provision for Staff Benefits</v>
          </cell>
          <cell r="B945">
            <v>1.6679999999999999</v>
          </cell>
          <cell r="C945">
            <v>6.5519999999999996</v>
          </cell>
          <cell r="D945">
            <v>9.8620000000000001</v>
          </cell>
          <cell r="E945">
            <v>15.877000000000001</v>
          </cell>
          <cell r="F945">
            <v>29.951000000000001</v>
          </cell>
          <cell r="G945">
            <v>52.8</v>
          </cell>
          <cell r="H945">
            <v>48.853701000000001</v>
          </cell>
          <cell r="I945">
            <v>118.8</v>
          </cell>
          <cell r="J945">
            <v>178.2</v>
          </cell>
          <cell r="K945">
            <v>267.29999999999995</v>
          </cell>
          <cell r="L945">
            <v>400.94999999999993</v>
          </cell>
          <cell r="M945">
            <v>601.42499999999995</v>
          </cell>
        </row>
        <row r="946">
          <cell r="A946" t="str">
            <v>Provision for FBT</v>
          </cell>
          <cell r="E946">
            <v>2.4</v>
          </cell>
          <cell r="F946">
            <v>19.933</v>
          </cell>
          <cell r="H946">
            <v>0</v>
          </cell>
        </row>
        <row r="947">
          <cell r="A947" t="str">
            <v>Provision for Current Tax</v>
          </cell>
          <cell r="B947">
            <v>8.4740000000000002</v>
          </cell>
          <cell r="C947">
            <v>16.899999999999999</v>
          </cell>
          <cell r="D947">
            <v>27.170999999999999</v>
          </cell>
          <cell r="E947">
            <v>95.841999999999999</v>
          </cell>
          <cell r="F947">
            <v>197.762</v>
          </cell>
          <cell r="G947">
            <v>15.1</v>
          </cell>
          <cell r="H947">
            <v>0</v>
          </cell>
          <cell r="I947">
            <v>483.45472582437054</v>
          </cell>
          <cell r="J947">
            <v>867.12947435752517</v>
          </cell>
          <cell r="K947">
            <v>1402.8824698590934</v>
          </cell>
          <cell r="L947">
            <v>2023.8862480003695</v>
          </cell>
          <cell r="M947">
            <v>2740.3499859514636</v>
          </cell>
        </row>
        <row r="948">
          <cell r="A948" t="str">
            <v>Other Provisions</v>
          </cell>
          <cell r="E948">
            <v>0.53200000000000003</v>
          </cell>
          <cell r="F948">
            <v>0.749</v>
          </cell>
          <cell r="G948">
            <v>1</v>
          </cell>
          <cell r="H948">
            <v>2.1</v>
          </cell>
          <cell r="I948">
            <v>13</v>
          </cell>
          <cell r="J948">
            <v>13</v>
          </cell>
          <cell r="K948">
            <v>13</v>
          </cell>
          <cell r="L948">
            <v>13</v>
          </cell>
          <cell r="M948">
            <v>13</v>
          </cell>
        </row>
        <row r="949">
          <cell r="A949" t="str">
            <v>Total</v>
          </cell>
          <cell r="B949">
            <v>12.346</v>
          </cell>
          <cell r="C949">
            <v>43.966000000000001</v>
          </cell>
          <cell r="D949">
            <v>69.491</v>
          </cell>
          <cell r="E949">
            <v>177.35900000000001</v>
          </cell>
          <cell r="F949">
            <v>325.03300000000002</v>
          </cell>
          <cell r="G949">
            <v>157.1</v>
          </cell>
          <cell r="H949">
            <v>175.81698804594649</v>
          </cell>
          <cell r="I949">
            <v>762.74736758937047</v>
          </cell>
          <cell r="J949">
            <v>1383.1222602825251</v>
          </cell>
          <cell r="K949">
            <v>2116.2395177590934</v>
          </cell>
          <cell r="L949">
            <v>3303.9503438003694</v>
          </cell>
          <cell r="M949">
            <v>4329.1533437264634</v>
          </cell>
        </row>
        <row r="950">
          <cell r="A950" t="str">
            <v>Provisions(% of Sales)</v>
          </cell>
          <cell r="B950">
            <v>4.3275385117978529E-3</v>
          </cell>
          <cell r="C950">
            <v>9.8836936140404841E-3</v>
          </cell>
          <cell r="D950">
            <v>1.055594020948736E-2</v>
          </cell>
          <cell r="E950">
            <v>1.6846460779516046E-2</v>
          </cell>
          <cell r="F950">
            <v>1.7402191543340044E-2</v>
          </cell>
          <cell r="G950">
            <v>4.8536490419372573E-3</v>
          </cell>
          <cell r="H950">
            <v>3.482304510273009E-3</v>
          </cell>
          <cell r="I950">
            <v>9.8578034574938762E-3</v>
          </cell>
          <cell r="J950">
            <v>1.2338346966528871E-2</v>
          </cell>
          <cell r="K950">
            <v>1.3655987361685629E-2</v>
          </cell>
          <cell r="L950">
            <v>1.6221340233222359E-2</v>
          </cell>
          <cell r="M950">
            <v>1.6751744690597817E-2</v>
          </cell>
        </row>
        <row r="952">
          <cell r="A952" t="str">
            <v>Miscellaneous Expenditure</v>
          </cell>
        </row>
        <row r="953">
          <cell r="A953" t="str">
            <v>Preliminary Expenses</v>
          </cell>
          <cell r="B953">
            <v>0.16800000000000001</v>
          </cell>
          <cell r="C953">
            <v>8.5000000000000006E-2</v>
          </cell>
          <cell r="D953">
            <v>3.0000000000000001E-3</v>
          </cell>
          <cell r="E953">
            <v>0</v>
          </cell>
          <cell r="F953">
            <v>0</v>
          </cell>
        </row>
        <row r="954">
          <cell r="A954" t="str">
            <v>Capital Issue Expenses</v>
          </cell>
          <cell r="B954">
            <v>6.1260000000000003</v>
          </cell>
          <cell r="C954">
            <v>5.2370000000000001</v>
          </cell>
          <cell r="D954">
            <v>3.9980000000000002</v>
          </cell>
          <cell r="E954">
            <v>2.76</v>
          </cell>
          <cell r="F954">
            <v>0</v>
          </cell>
        </row>
        <row r="955">
          <cell r="B955">
            <v>6.2940000000000005</v>
          </cell>
          <cell r="C955">
            <v>5.3220000000000001</v>
          </cell>
          <cell r="D955">
            <v>4.0010000000000003</v>
          </cell>
          <cell r="E955">
            <v>2.76</v>
          </cell>
          <cell r="F955">
            <v>0</v>
          </cell>
        </row>
        <row r="956">
          <cell r="E956" t="str">
            <v>Upto 30/06/04</v>
          </cell>
        </row>
        <row r="957">
          <cell r="A957" t="str">
            <v>Fixed Assets</v>
          </cell>
        </row>
        <row r="958">
          <cell r="C958" t="str">
            <v>Gross Block</v>
          </cell>
        </row>
        <row r="959">
          <cell r="E959">
            <v>0.51600000000000001</v>
          </cell>
        </row>
        <row r="960">
          <cell r="A960" t="str">
            <v>Description</v>
          </cell>
          <cell r="B960" t="str">
            <v>As at 01/07/03</v>
          </cell>
          <cell r="C960" t="str">
            <v>Additions</v>
          </cell>
          <cell r="D960" t="str">
            <v>Deductions</v>
          </cell>
          <cell r="E960">
            <v>22.416</v>
          </cell>
        </row>
        <row r="961">
          <cell r="A961" t="str">
            <v>Brands</v>
          </cell>
          <cell r="B961">
            <v>1177</v>
          </cell>
          <cell r="D961">
            <v>1177</v>
          </cell>
          <cell r="E961">
            <v>18.596</v>
          </cell>
        </row>
        <row r="962">
          <cell r="A962" t="str">
            <v>Land</v>
          </cell>
          <cell r="B962">
            <v>21.074999999999999</v>
          </cell>
          <cell r="E962">
            <v>4.907</v>
          </cell>
        </row>
        <row r="963">
          <cell r="A963" t="str">
            <v>Leasehold Land</v>
          </cell>
          <cell r="B963">
            <v>11.708</v>
          </cell>
          <cell r="E963">
            <v>74.691999999999993</v>
          </cell>
        </row>
        <row r="964">
          <cell r="A964" t="str">
            <v>Building</v>
          </cell>
          <cell r="B964">
            <v>261.505</v>
          </cell>
          <cell r="C964">
            <v>93.224000000000004</v>
          </cell>
          <cell r="E964">
            <v>11.19</v>
          </cell>
        </row>
        <row r="965">
          <cell r="A965" t="str">
            <v>Plant and Machinery</v>
          </cell>
          <cell r="B965">
            <v>95.918999999999997</v>
          </cell>
          <cell r="C965">
            <v>61.92</v>
          </cell>
          <cell r="E965">
            <v>73.561999999999998</v>
          </cell>
        </row>
        <row r="966">
          <cell r="A966" t="str">
            <v>Office Equipment</v>
          </cell>
          <cell r="B966">
            <v>28.341999999999999</v>
          </cell>
          <cell r="C966">
            <v>19.797999999999998</v>
          </cell>
          <cell r="D966">
            <v>1.9E-2</v>
          </cell>
          <cell r="E966">
            <v>21.664000000000001</v>
          </cell>
        </row>
        <row r="967">
          <cell r="A967" t="str">
            <v>Computer Owned</v>
          </cell>
          <cell r="B967">
            <v>133.434</v>
          </cell>
          <cell r="C967">
            <v>58.62</v>
          </cell>
          <cell r="E967">
            <v>5.5830000000000002</v>
          </cell>
        </row>
        <row r="968">
          <cell r="A968" t="str">
            <v>Computer Leased</v>
          </cell>
          <cell r="B968">
            <v>22.631</v>
          </cell>
          <cell r="E968">
            <v>8.4450000000000003</v>
          </cell>
        </row>
        <row r="969">
          <cell r="A969" t="str">
            <v>Furniture and Fittings</v>
          </cell>
          <cell r="B969">
            <v>401.18099999999998</v>
          </cell>
          <cell r="C969">
            <v>219.648</v>
          </cell>
          <cell r="D969">
            <v>0.77600000000000002</v>
          </cell>
          <cell r="E969">
            <v>1.2230000000000001</v>
          </cell>
        </row>
        <row r="970">
          <cell r="A970" t="str">
            <v>Electrical Instal.</v>
          </cell>
          <cell r="B970">
            <v>174.01599999999999</v>
          </cell>
          <cell r="C970">
            <v>126.256</v>
          </cell>
          <cell r="D970">
            <v>8.2000000000000003E-2</v>
          </cell>
          <cell r="E970">
            <v>0.40500000000000003</v>
          </cell>
        </row>
        <row r="971">
          <cell r="A971" t="str">
            <v>Vehicles</v>
          </cell>
          <cell r="B971">
            <v>19.277000000000001</v>
          </cell>
          <cell r="C971">
            <v>6.7919999999999998</v>
          </cell>
          <cell r="D971">
            <v>0.90400000000000003</v>
          </cell>
          <cell r="E971">
            <v>243.19900000000001</v>
          </cell>
        </row>
        <row r="972">
          <cell r="A972" t="str">
            <v>Air Conditioner</v>
          </cell>
          <cell r="B972">
            <v>52.170999999999999</v>
          </cell>
          <cell r="C972">
            <v>29.026</v>
          </cell>
          <cell r="E972">
            <v>156.666</v>
          </cell>
        </row>
        <row r="973">
          <cell r="A973" t="str">
            <v>Generator</v>
          </cell>
          <cell r="B973">
            <v>6.6040000000000001</v>
          </cell>
          <cell r="C973">
            <v>3.0390000000000001</v>
          </cell>
        </row>
        <row r="974">
          <cell r="A974" t="str">
            <v>Delivery Van</v>
          </cell>
          <cell r="B974">
            <v>1.901</v>
          </cell>
          <cell r="C974">
            <v>0.77200000000000002</v>
          </cell>
        </row>
        <row r="975">
          <cell r="A975" t="str">
            <v>Total</v>
          </cell>
          <cell r="B975">
            <v>2406.7639999999997</v>
          </cell>
          <cell r="C975">
            <v>619.09500000000003</v>
          </cell>
          <cell r="D975">
            <v>1178.7810000000002</v>
          </cell>
        </row>
        <row r="976">
          <cell r="A976" t="str">
            <v>Previous Year</v>
          </cell>
          <cell r="B976">
            <v>1954.229</v>
          </cell>
          <cell r="C976">
            <v>457.04700000000003</v>
          </cell>
          <cell r="D976">
            <v>4.5119999999999996</v>
          </cell>
        </row>
        <row r="978">
          <cell r="C978" t="str">
            <v>Depreciation</v>
          </cell>
        </row>
        <row r="979">
          <cell r="A979" t="str">
            <v>Description</v>
          </cell>
          <cell r="B979" t="str">
            <v>Upto 30/06/03</v>
          </cell>
          <cell r="C979" t="str">
            <v>Adjustment For Year</v>
          </cell>
          <cell r="D979" t="str">
            <v>Dep. For Year</v>
          </cell>
        </row>
        <row r="980">
          <cell r="A980" t="str">
            <v>Brands</v>
          </cell>
        </row>
        <row r="981">
          <cell r="A981" t="str">
            <v>Land</v>
          </cell>
        </row>
        <row r="982">
          <cell r="A982" t="str">
            <v>Leasehold Land</v>
          </cell>
          <cell r="B982">
            <v>0.34399999999999997</v>
          </cell>
          <cell r="D982">
            <v>0.17199999999999999</v>
          </cell>
        </row>
        <row r="983">
          <cell r="A983" t="str">
            <v>Building</v>
          </cell>
          <cell r="B983">
            <v>14.143000000000001</v>
          </cell>
          <cell r="D983">
            <v>8.2729999999999997</v>
          </cell>
        </row>
        <row r="984">
          <cell r="A984" t="str">
            <v>Plant and Machinery</v>
          </cell>
          <cell r="B984">
            <v>13.093999999999999</v>
          </cell>
          <cell r="D984">
            <v>5.5019999999999998</v>
          </cell>
          <cell r="E984" t="str">
            <v>(Rupees in mn)</v>
          </cell>
        </row>
        <row r="985">
          <cell r="A985" t="str">
            <v>Office Equipment</v>
          </cell>
          <cell r="B985">
            <v>3.26</v>
          </cell>
          <cell r="C985">
            <v>1.9E-2</v>
          </cell>
          <cell r="D985">
            <v>1.6659999999999999</v>
          </cell>
        </row>
        <row r="986">
          <cell r="A986" t="str">
            <v>Computer Owned</v>
          </cell>
          <cell r="B986">
            <v>56.055999999999997</v>
          </cell>
          <cell r="D986">
            <v>18.635999999999999</v>
          </cell>
        </row>
        <row r="987">
          <cell r="A987" t="str">
            <v>Computer Leased</v>
          </cell>
          <cell r="B987">
            <v>5.4809999999999999</v>
          </cell>
          <cell r="D987">
            <v>5.7089999999999996</v>
          </cell>
          <cell r="E987" t="str">
            <v>As at 30/06/03</v>
          </cell>
        </row>
        <row r="988">
          <cell r="A988" t="str">
            <v>Furniture and Fittings</v>
          </cell>
          <cell r="B988">
            <v>42.453000000000003</v>
          </cell>
          <cell r="C988">
            <v>0.77600000000000002</v>
          </cell>
          <cell r="D988">
            <v>31.885999999999999</v>
          </cell>
          <cell r="E988">
            <v>1177</v>
          </cell>
        </row>
        <row r="989">
          <cell r="A989" t="str">
            <v>Electrical Instal.</v>
          </cell>
          <cell r="B989">
            <v>11.295</v>
          </cell>
          <cell r="C989">
            <v>8.2000000000000003E-2</v>
          </cell>
          <cell r="D989">
            <v>10.451000000000001</v>
          </cell>
          <cell r="E989">
            <v>21.074999999999999</v>
          </cell>
        </row>
        <row r="990">
          <cell r="A990" t="str">
            <v>Vehicles</v>
          </cell>
          <cell r="B990">
            <v>3.931</v>
          </cell>
          <cell r="C990">
            <v>0.51800000000000002</v>
          </cell>
          <cell r="D990">
            <v>2.17</v>
          </cell>
          <cell r="E990">
            <v>11.708</v>
          </cell>
        </row>
        <row r="991">
          <cell r="A991" t="str">
            <v>Air Conditioner</v>
          </cell>
          <cell r="B991">
            <v>5.57</v>
          </cell>
          <cell r="D991">
            <v>2.875</v>
          </cell>
          <cell r="E991">
            <v>259.69499999999999</v>
          </cell>
        </row>
        <row r="992">
          <cell r="A992" t="str">
            <v>Generator</v>
          </cell>
          <cell r="B992">
            <v>0.86799999999999999</v>
          </cell>
          <cell r="D992">
            <v>0.35499999999999998</v>
          </cell>
          <cell r="E992">
            <v>1.81</v>
          </cell>
        </row>
        <row r="993">
          <cell r="A993" t="str">
            <v>Delivery Van</v>
          </cell>
          <cell r="B993">
            <v>0.17100000000000001</v>
          </cell>
          <cell r="D993">
            <v>0.23400000000000001</v>
          </cell>
          <cell r="E993">
            <v>96.02</v>
          </cell>
        </row>
        <row r="994">
          <cell r="A994" t="str">
            <v>Total</v>
          </cell>
          <cell r="B994">
            <v>156.66599999999997</v>
          </cell>
          <cell r="C994">
            <v>1.395</v>
          </cell>
          <cell r="D994">
            <v>87.928999999999988</v>
          </cell>
          <cell r="E994">
            <v>28.341999999999999</v>
          </cell>
        </row>
        <row r="995">
          <cell r="A995" t="str">
            <v>Previous Year</v>
          </cell>
          <cell r="B995">
            <v>94.346999999999994</v>
          </cell>
          <cell r="C995">
            <v>1.21</v>
          </cell>
          <cell r="D995">
            <v>63.529000000000003</v>
          </cell>
          <cell r="E995">
            <v>133.447</v>
          </cell>
        </row>
        <row r="996">
          <cell r="E996">
            <v>22.619</v>
          </cell>
        </row>
        <row r="997">
          <cell r="C997" t="str">
            <v>Net Block</v>
          </cell>
          <cell r="E997">
            <v>401.18099999999998</v>
          </cell>
        </row>
        <row r="998">
          <cell r="A998" t="str">
            <v>Description</v>
          </cell>
          <cell r="B998" t="str">
            <v>As at 30/06/04</v>
          </cell>
          <cell r="C998" t="str">
            <v>As at 30/06/03</v>
          </cell>
          <cell r="E998">
            <v>174.01599999999999</v>
          </cell>
        </row>
        <row r="999">
          <cell r="A999" t="str">
            <v>Brands</v>
          </cell>
          <cell r="C999">
            <v>1177</v>
          </cell>
          <cell r="E999">
            <v>19.277000000000001</v>
          </cell>
        </row>
        <row r="1000">
          <cell r="A1000" t="str">
            <v>Land</v>
          </cell>
          <cell r="B1000">
            <v>21.074999999999999</v>
          </cell>
          <cell r="C1000">
            <v>21.074999999999999</v>
          </cell>
          <cell r="E1000">
            <v>52.170999999999999</v>
          </cell>
        </row>
        <row r="1001">
          <cell r="A1001" t="str">
            <v>Leasehold Land</v>
          </cell>
          <cell r="B1001">
            <v>11.193</v>
          </cell>
          <cell r="C1001">
            <v>11.364000000000001</v>
          </cell>
          <cell r="E1001">
            <v>6.5030000000000001</v>
          </cell>
        </row>
        <row r="1002">
          <cell r="A1002" t="str">
            <v>Building</v>
          </cell>
          <cell r="B1002">
            <v>332.31299999999999</v>
          </cell>
          <cell r="C1002">
            <v>247.36099999999999</v>
          </cell>
          <cell r="E1002">
            <v>1.901</v>
          </cell>
        </row>
        <row r="1003">
          <cell r="A1003" t="str">
            <v>Plant and Machinery</v>
          </cell>
          <cell r="B1003">
            <v>139.244</v>
          </cell>
          <cell r="C1003">
            <v>82.825000000000003</v>
          </cell>
          <cell r="E1003">
            <v>2406.7649999999999</v>
          </cell>
        </row>
        <row r="1004">
          <cell r="A1004" t="str">
            <v>Office Equipment</v>
          </cell>
          <cell r="B1004">
            <v>43.213999999999999</v>
          </cell>
          <cell r="C1004">
            <v>25.081</v>
          </cell>
          <cell r="E1004">
            <v>1954.229</v>
          </cell>
        </row>
        <row r="1005">
          <cell r="A1005" t="str">
            <v>Computer Owned</v>
          </cell>
          <cell r="B1005">
            <v>117.36199999999999</v>
          </cell>
          <cell r="C1005">
            <v>77.379000000000005</v>
          </cell>
        </row>
        <row r="1006">
          <cell r="A1006" t="str">
            <v>Computer Leased</v>
          </cell>
          <cell r="B1006">
            <v>11.441000000000001</v>
          </cell>
          <cell r="C1006">
            <v>17.149999999999999</v>
          </cell>
        </row>
        <row r="1007">
          <cell r="A1007" t="str">
            <v>Furniture and Fittings</v>
          </cell>
          <cell r="B1007">
            <v>546.49099999999999</v>
          </cell>
          <cell r="C1007">
            <v>358.72800000000001</v>
          </cell>
          <cell r="E1007" t="str">
            <v>Upto 30/06/03</v>
          </cell>
        </row>
        <row r="1008">
          <cell r="A1008" t="str">
            <v>Electrical Instal.</v>
          </cell>
          <cell r="B1008">
            <v>278.52600000000001</v>
          </cell>
          <cell r="C1008">
            <v>162.721</v>
          </cell>
        </row>
        <row r="1009">
          <cell r="A1009" t="str">
            <v>Vehicles</v>
          </cell>
          <cell r="B1009">
            <v>19.582000000000001</v>
          </cell>
          <cell r="C1009">
            <v>15.346</v>
          </cell>
        </row>
        <row r="1010">
          <cell r="A1010" t="str">
            <v>Air Conditioner</v>
          </cell>
          <cell r="B1010">
            <v>72.751000000000005</v>
          </cell>
          <cell r="C1010">
            <v>46.600999999999999</v>
          </cell>
          <cell r="E1010">
            <v>0.34399999999999997</v>
          </cell>
        </row>
        <row r="1011">
          <cell r="A1011" t="str">
            <v>Generator</v>
          </cell>
          <cell r="B1011">
            <v>8.42</v>
          </cell>
          <cell r="C1011">
            <v>5.7359999999999998</v>
          </cell>
          <cell r="E1011">
            <v>13.917</v>
          </cell>
        </row>
        <row r="1012">
          <cell r="A1012" t="str">
            <v>Delivery Van</v>
          </cell>
          <cell r="B1012">
            <v>2.2679999999999998</v>
          </cell>
          <cell r="C1012">
            <v>1.73</v>
          </cell>
          <cell r="E1012">
            <v>0.22600000000000001</v>
          </cell>
        </row>
        <row r="1013">
          <cell r="A1013" t="str">
            <v>Total</v>
          </cell>
          <cell r="B1013">
            <v>1603.8800000000003</v>
          </cell>
          <cell r="C1013">
            <v>2250.0970000000002</v>
          </cell>
          <cell r="E1013">
            <v>13.114000000000001</v>
          </cell>
        </row>
        <row r="1014">
          <cell r="A1014" t="str">
            <v>Previous Year</v>
          </cell>
          <cell r="B1014">
            <v>2250.098</v>
          </cell>
          <cell r="C1014">
            <v>1859.8820000000001</v>
          </cell>
          <cell r="E1014">
            <v>3.26</v>
          </cell>
        </row>
        <row r="1015">
          <cell r="E1015">
            <v>56.058</v>
          </cell>
        </row>
        <row r="1016">
          <cell r="A1016" t="str">
            <v>Additions for the year includes fluctuations in the raten of foreign exchange (net) of Rs.771 million (2003 : Rs.2.346 million)</v>
          </cell>
          <cell r="E1016">
            <v>5.48</v>
          </cell>
        </row>
        <row r="1017">
          <cell r="E1017">
            <v>42.453000000000003</v>
          </cell>
        </row>
        <row r="1018">
          <cell r="E1018">
            <v>11.295</v>
          </cell>
        </row>
        <row r="1019">
          <cell r="E1019">
            <v>3.931</v>
          </cell>
        </row>
        <row r="1020">
          <cell r="A1020" t="str">
            <v>Fixed Assets</v>
          </cell>
          <cell r="E1020">
            <v>5.57</v>
          </cell>
        </row>
        <row r="1021">
          <cell r="C1021" t="str">
            <v>Gross Block</v>
          </cell>
          <cell r="E1021">
            <v>0.84899999999999998</v>
          </cell>
        </row>
        <row r="1022">
          <cell r="E1022">
            <v>0.17100000000000001</v>
          </cell>
        </row>
        <row r="1023">
          <cell r="A1023" t="str">
            <v>Description</v>
          </cell>
          <cell r="B1023" t="str">
            <v>As at 01/07/02</v>
          </cell>
          <cell r="C1023" t="str">
            <v>Additions*</v>
          </cell>
          <cell r="D1023" t="str">
            <v>Deductions</v>
          </cell>
          <cell r="E1023">
            <v>156.66799999999998</v>
          </cell>
        </row>
        <row r="1024">
          <cell r="A1024" t="str">
            <v>Brands</v>
          </cell>
          <cell r="B1024">
            <v>1177</v>
          </cell>
          <cell r="E1024">
            <v>94.346999999999994</v>
          </cell>
        </row>
        <row r="1025">
          <cell r="A1025" t="str">
            <v>Land</v>
          </cell>
          <cell r="B1025">
            <v>21.074999999999999</v>
          </cell>
        </row>
        <row r="1026">
          <cell r="A1026" t="str">
            <v>Leasehold Land</v>
          </cell>
          <cell r="B1026">
            <v>11.708</v>
          </cell>
        </row>
        <row r="1027">
          <cell r="A1027" t="str">
            <v>Building</v>
          </cell>
          <cell r="B1027">
            <v>155.083</v>
          </cell>
          <cell r="C1027">
            <v>105.184</v>
          </cell>
          <cell r="D1027">
            <v>0.57199999999999995</v>
          </cell>
        </row>
        <row r="1028">
          <cell r="A1028" t="str">
            <v>Office Premises</v>
          </cell>
          <cell r="B1028">
            <v>1.81</v>
          </cell>
        </row>
        <row r="1029">
          <cell r="A1029" t="str">
            <v>Plant and Machinery</v>
          </cell>
          <cell r="B1029">
            <v>77.94</v>
          </cell>
          <cell r="C1029">
            <v>18.079999999999998</v>
          </cell>
        </row>
        <row r="1030">
          <cell r="A1030" t="str">
            <v>Office Equipment</v>
          </cell>
          <cell r="B1030">
            <v>18.353999999999999</v>
          </cell>
          <cell r="C1030">
            <v>9.9879999999999995</v>
          </cell>
        </row>
        <row r="1031">
          <cell r="A1031" t="str">
            <v>Computer Owned</v>
          </cell>
          <cell r="B1031">
            <v>111.17100000000001</v>
          </cell>
          <cell r="C1031">
            <v>22.276</v>
          </cell>
        </row>
        <row r="1032">
          <cell r="A1032" t="str">
            <v>Computer Leased</v>
          </cell>
          <cell r="B1032">
            <v>12.516</v>
          </cell>
          <cell r="C1032">
            <v>10.103</v>
          </cell>
        </row>
        <row r="1033">
          <cell r="A1033" t="str">
            <v>Furniture and Fittings</v>
          </cell>
          <cell r="B1033">
            <v>220.89599999999999</v>
          </cell>
          <cell r="C1033">
            <v>180.285</v>
          </cell>
        </row>
        <row r="1034">
          <cell r="A1034" t="str">
            <v>Electrical Instal.</v>
          </cell>
          <cell r="B1034">
            <v>91.741</v>
          </cell>
          <cell r="C1034">
            <v>83.207999999999998</v>
          </cell>
          <cell r="D1034">
            <v>0.93300000000000005</v>
          </cell>
        </row>
        <row r="1035">
          <cell r="A1035" t="str">
            <v>Vehicles</v>
          </cell>
          <cell r="B1035">
            <v>13.276999999999999</v>
          </cell>
          <cell r="C1035">
            <v>8.7170000000000005</v>
          </cell>
          <cell r="D1035">
            <v>2.7160000000000002</v>
          </cell>
        </row>
        <row r="1036">
          <cell r="A1036" t="str">
            <v>Air Conditioner</v>
          </cell>
          <cell r="B1036">
            <v>36.795000000000002</v>
          </cell>
          <cell r="C1036">
            <v>15.664999999999999</v>
          </cell>
          <cell r="D1036">
            <v>0.28999999999999998</v>
          </cell>
        </row>
        <row r="1037">
          <cell r="A1037" t="str">
            <v>Generator</v>
          </cell>
          <cell r="B1037">
            <v>3.9769999999999999</v>
          </cell>
          <cell r="C1037">
            <v>2.5259999999999998</v>
          </cell>
        </row>
        <row r="1038">
          <cell r="A1038" t="str">
            <v>Delivery Van</v>
          </cell>
          <cell r="B1038">
            <v>0.88400000000000001</v>
          </cell>
          <cell r="C1038">
            <v>1.016</v>
          </cell>
        </row>
        <row r="1039">
          <cell r="A1039" t="str">
            <v>Total</v>
          </cell>
          <cell r="B1039">
            <v>1954.2270000000005</v>
          </cell>
          <cell r="C1039">
            <v>457.04800000000006</v>
          </cell>
          <cell r="D1039">
            <v>4.5110000000000001</v>
          </cell>
        </row>
        <row r="1040">
          <cell r="A1040" t="str">
            <v>Previous Year</v>
          </cell>
          <cell r="B1040">
            <v>1589.35</v>
          </cell>
          <cell r="C1040">
            <v>376.73599999999999</v>
          </cell>
          <cell r="D1040">
            <v>11.856</v>
          </cell>
        </row>
        <row r="1042">
          <cell r="C1042" t="str">
            <v>Depreciation</v>
          </cell>
        </row>
        <row r="1043">
          <cell r="A1043" t="str">
            <v>Description</v>
          </cell>
          <cell r="B1043" t="str">
            <v>Upto 30/06/02</v>
          </cell>
          <cell r="C1043" t="str">
            <v>Adjustment For Year</v>
          </cell>
          <cell r="D1043" t="str">
            <v>Dep. For Year</v>
          </cell>
        </row>
        <row r="1044">
          <cell r="A1044" t="str">
            <v>Brands</v>
          </cell>
        </row>
        <row r="1045">
          <cell r="A1045" t="str">
            <v>Land</v>
          </cell>
        </row>
        <row r="1046">
          <cell r="A1046" t="str">
            <v>Leasehold Land</v>
          </cell>
          <cell r="B1046">
            <v>0.17199999999999999</v>
          </cell>
          <cell r="D1046">
            <v>0.17199999999999999</v>
          </cell>
        </row>
        <row r="1047">
          <cell r="A1047" t="str">
            <v>Building</v>
          </cell>
          <cell r="B1047">
            <v>6.8029999999999999</v>
          </cell>
          <cell r="C1047">
            <v>7.1999999999999995E-2</v>
          </cell>
          <cell r="D1047">
            <v>7.1859999999999999</v>
          </cell>
        </row>
        <row r="1048">
          <cell r="A1048" t="str">
            <v>Office Premises</v>
          </cell>
          <cell r="B1048">
            <v>0.19700000000000001</v>
          </cell>
          <cell r="D1048">
            <v>0.03</v>
          </cell>
        </row>
        <row r="1049">
          <cell r="A1049" t="str">
            <v>Plant and Machinery</v>
          </cell>
          <cell r="B1049">
            <v>9.2720000000000002</v>
          </cell>
          <cell r="D1049">
            <v>3.8420000000000001</v>
          </cell>
        </row>
        <row r="1050">
          <cell r="A1050" t="str">
            <v>Office Equipment</v>
          </cell>
          <cell r="B1050">
            <v>2.2320000000000002</v>
          </cell>
          <cell r="D1050">
            <v>1.0289999999999999</v>
          </cell>
        </row>
        <row r="1051">
          <cell r="A1051" t="str">
            <v>Computer Owned</v>
          </cell>
          <cell r="B1051">
            <v>36.878999999999998</v>
          </cell>
          <cell r="D1051">
            <v>19.178999999999998</v>
          </cell>
        </row>
        <row r="1052">
          <cell r="A1052" t="str">
            <v>Computer Leased</v>
          </cell>
          <cell r="B1052">
            <v>2.0289999999999999</v>
          </cell>
          <cell r="D1052">
            <v>3.4510000000000001</v>
          </cell>
        </row>
        <row r="1053">
          <cell r="A1053" t="str">
            <v>Furniture and Fittings</v>
          </cell>
          <cell r="B1053">
            <v>23.925000000000001</v>
          </cell>
          <cell r="D1053">
            <v>18.527999999999999</v>
          </cell>
        </row>
        <row r="1054">
          <cell r="A1054" t="str">
            <v>Electrical Instal.</v>
          </cell>
          <cell r="B1054">
            <v>5.3769999999999998</v>
          </cell>
          <cell r="C1054">
            <v>0.161</v>
          </cell>
          <cell r="D1054">
            <v>6.0780000000000003</v>
          </cell>
        </row>
        <row r="1055">
          <cell r="A1055" t="str">
            <v>Vehicles</v>
          </cell>
          <cell r="B1055">
            <v>3.41</v>
          </cell>
          <cell r="C1055">
            <v>0.92700000000000005</v>
          </cell>
          <cell r="D1055">
            <v>1.4470000000000001</v>
          </cell>
        </row>
        <row r="1056">
          <cell r="A1056" t="str">
            <v>Air Conditioner</v>
          </cell>
          <cell r="B1056">
            <v>3.448</v>
          </cell>
          <cell r="C1056">
            <v>5.1999999999999998E-2</v>
          </cell>
          <cell r="D1056">
            <v>2.1739999999999999</v>
          </cell>
        </row>
        <row r="1057">
          <cell r="A1057" t="str">
            <v>Generator</v>
          </cell>
          <cell r="B1057">
            <v>0.54700000000000004</v>
          </cell>
          <cell r="D1057">
            <v>0.30199999999999999</v>
          </cell>
        </row>
        <row r="1058">
          <cell r="A1058" t="str">
            <v>Delivery Van</v>
          </cell>
          <cell r="B1058">
            <v>5.8000000000000003E-2</v>
          </cell>
          <cell r="D1058">
            <v>0.113</v>
          </cell>
        </row>
        <row r="1059">
          <cell r="A1059" t="str">
            <v>Total</v>
          </cell>
          <cell r="B1059">
            <v>94.348999999999975</v>
          </cell>
          <cell r="C1059">
            <v>1.2120000000000002</v>
          </cell>
          <cell r="D1059">
            <v>63.530999999999999</v>
          </cell>
        </row>
        <row r="1060">
          <cell r="A1060" t="str">
            <v>Previous Year</v>
          </cell>
          <cell r="B1060">
            <v>52.222000000000001</v>
          </cell>
          <cell r="C1060">
            <v>4.2000000000000003E-2</v>
          </cell>
          <cell r="D1060">
            <v>42.167999999999999</v>
          </cell>
        </row>
        <row r="1062">
          <cell r="C1062" t="str">
            <v>Net Block</v>
          </cell>
        </row>
        <row r="1063">
          <cell r="A1063" t="str">
            <v>Description</v>
          </cell>
          <cell r="B1063" t="str">
            <v>As at 30/06/03</v>
          </cell>
          <cell r="C1063" t="str">
            <v>As at 30/06/02</v>
          </cell>
        </row>
        <row r="1064">
          <cell r="A1064" t="str">
            <v>Brands</v>
          </cell>
          <cell r="B1064">
            <v>1177</v>
          </cell>
          <cell r="C1064">
            <v>1177</v>
          </cell>
        </row>
        <row r="1065">
          <cell r="A1065" t="str">
            <v>Land</v>
          </cell>
          <cell r="B1065">
            <v>21.074999999999999</v>
          </cell>
          <cell r="C1065">
            <v>21.074999999999999</v>
          </cell>
        </row>
        <row r="1066">
          <cell r="A1066" t="str">
            <v>Leasehold Land</v>
          </cell>
          <cell r="B1066">
            <v>11.364000000000001</v>
          </cell>
          <cell r="C1066">
            <v>11.536</v>
          </cell>
        </row>
        <row r="1067">
          <cell r="A1067" t="str">
            <v>Building</v>
          </cell>
          <cell r="B1067">
            <v>245.77799999999999</v>
          </cell>
          <cell r="C1067">
            <v>148.28100000000001</v>
          </cell>
        </row>
        <row r="1068">
          <cell r="A1068" t="str">
            <v>Office Premises</v>
          </cell>
          <cell r="B1068">
            <v>1.5840000000000001</v>
          </cell>
          <cell r="C1068">
            <v>1.613</v>
          </cell>
        </row>
        <row r="1069">
          <cell r="A1069" t="str">
            <v>Plant and Machinery</v>
          </cell>
          <cell r="B1069">
            <v>82.906000000000006</v>
          </cell>
          <cell r="C1069">
            <v>68.668999999999997</v>
          </cell>
        </row>
        <row r="1070">
          <cell r="A1070" t="str">
            <v>Office Equipment</v>
          </cell>
          <cell r="B1070">
            <v>25.081</v>
          </cell>
          <cell r="C1070">
            <v>16.122</v>
          </cell>
        </row>
        <row r="1071">
          <cell r="A1071" t="str">
            <v>Computer Owned</v>
          </cell>
          <cell r="B1071">
            <v>77.388999999999996</v>
          </cell>
          <cell r="C1071">
            <v>74.292000000000002</v>
          </cell>
        </row>
        <row r="1072">
          <cell r="A1072" t="str">
            <v>Computer Leased</v>
          </cell>
          <cell r="B1072">
            <v>17.138999999999999</v>
          </cell>
          <cell r="C1072">
            <v>10.488</v>
          </cell>
        </row>
        <row r="1073">
          <cell r="A1073" t="str">
            <v>Furniture and Fittings</v>
          </cell>
          <cell r="B1073">
            <v>358.72800000000001</v>
          </cell>
          <cell r="C1073">
            <v>196.971</v>
          </cell>
        </row>
        <row r="1074">
          <cell r="A1074" t="str">
            <v>Electrical Instal.</v>
          </cell>
          <cell r="B1074">
            <v>162.721</v>
          </cell>
          <cell r="C1074">
            <v>86.364000000000004</v>
          </cell>
        </row>
        <row r="1075">
          <cell r="A1075" t="str">
            <v>Vehicles</v>
          </cell>
          <cell r="B1075">
            <v>15.346</v>
          </cell>
          <cell r="C1075">
            <v>9.8659999999999997</v>
          </cell>
        </row>
        <row r="1076">
          <cell r="A1076" t="str">
            <v>Air Conditioner</v>
          </cell>
          <cell r="B1076">
            <v>46.600999999999999</v>
          </cell>
          <cell r="C1076">
            <v>33.347000000000001</v>
          </cell>
        </row>
        <row r="1077">
          <cell r="A1077" t="str">
            <v>Generator</v>
          </cell>
          <cell r="B1077">
            <v>5.6550000000000002</v>
          </cell>
          <cell r="C1077">
            <v>3.431</v>
          </cell>
        </row>
        <row r="1078">
          <cell r="A1078" t="str">
            <v>Delivery Van</v>
          </cell>
          <cell r="B1078">
            <v>1.73</v>
          </cell>
          <cell r="C1078">
            <v>0.82599999999999996</v>
          </cell>
        </row>
        <row r="1079">
          <cell r="A1079" t="str">
            <v>Total</v>
          </cell>
          <cell r="B1079">
            <v>2250.0970000000002</v>
          </cell>
          <cell r="C1079">
            <v>1859.8810000000003</v>
          </cell>
        </row>
        <row r="1080">
          <cell r="A1080" t="str">
            <v>Previous Year</v>
          </cell>
          <cell r="B1080">
            <v>1859.8820000000001</v>
          </cell>
          <cell r="C1080">
            <v>1537.1279999999999</v>
          </cell>
        </row>
        <row r="1082">
          <cell r="A1082" t="str">
            <v xml:space="preserve">Additions for the year includes fluctuations in the rate of foreign exchange (net) of Rs.2.346 million (2002 : Rs.1.783) million </v>
          </cell>
        </row>
        <row r="1085">
          <cell r="A1085" t="str">
            <v>Fixed Assets</v>
          </cell>
          <cell r="C1085">
            <v>2406.7640000000001</v>
          </cell>
          <cell r="D1085">
            <v>1847.0780000000002</v>
          </cell>
          <cell r="E1085">
            <v>2511.0430000000001</v>
          </cell>
          <cell r="F1085">
            <v>3660.0519999999997</v>
          </cell>
          <cell r="G1085">
            <v>7670.7000000000007</v>
          </cell>
          <cell r="H1085">
            <v>13687.599999999997</v>
          </cell>
        </row>
        <row r="1086">
          <cell r="A1086" t="str">
            <v>Brands</v>
          </cell>
          <cell r="C1086">
            <v>1177</v>
          </cell>
          <cell r="D1086">
            <v>0</v>
          </cell>
          <cell r="E1086">
            <v>0</v>
          </cell>
          <cell r="F1086">
            <v>0</v>
          </cell>
          <cell r="G1086">
            <v>0</v>
          </cell>
          <cell r="H1086">
            <v>0</v>
          </cell>
        </row>
        <row r="1087">
          <cell r="A1087" t="str">
            <v>Beginning of the year</v>
          </cell>
          <cell r="C1087">
            <v>1177</v>
          </cell>
          <cell r="D1087">
            <v>1177</v>
          </cell>
          <cell r="E1087">
            <v>1177</v>
          </cell>
          <cell r="F1087">
            <v>0</v>
          </cell>
          <cell r="G1087">
            <v>0</v>
          </cell>
          <cell r="H1087">
            <v>0</v>
          </cell>
        </row>
        <row r="1088">
          <cell r="A1088" t="str">
            <v>Add</v>
          </cell>
          <cell r="C1088">
            <v>0</v>
          </cell>
          <cell r="D1088">
            <v>0</v>
          </cell>
          <cell r="E1088">
            <v>0</v>
          </cell>
          <cell r="F1088">
            <v>0</v>
          </cell>
          <cell r="G1088">
            <v>0</v>
          </cell>
          <cell r="H1088">
            <v>0</v>
          </cell>
        </row>
        <row r="1089">
          <cell r="A1089" t="str">
            <v>Deduc</v>
          </cell>
          <cell r="C1089">
            <v>0</v>
          </cell>
          <cell r="D1089">
            <v>1177</v>
          </cell>
          <cell r="E1089">
            <v>1177</v>
          </cell>
          <cell r="F1089">
            <v>0</v>
          </cell>
          <cell r="G1089">
            <v>0</v>
          </cell>
          <cell r="H1089">
            <v>0</v>
          </cell>
        </row>
        <row r="1091">
          <cell r="A1091" t="str">
            <v>Land</v>
          </cell>
          <cell r="C1091">
            <v>21.074999999999999</v>
          </cell>
          <cell r="D1091">
            <v>21.074999999999999</v>
          </cell>
          <cell r="E1091">
            <v>47.575000000000003</v>
          </cell>
          <cell r="F1091">
            <v>47.575000000000003</v>
          </cell>
          <cell r="G1091">
            <v>48.300000000000004</v>
          </cell>
          <cell r="H1091">
            <v>48.3</v>
          </cell>
        </row>
        <row r="1092">
          <cell r="A1092" t="str">
            <v>Beginning of the year</v>
          </cell>
          <cell r="C1092">
            <v>21.074999999999999</v>
          </cell>
          <cell r="D1092">
            <v>21.074999999999999</v>
          </cell>
          <cell r="E1092">
            <v>21.074999999999999</v>
          </cell>
          <cell r="F1092">
            <v>47.575000000000003</v>
          </cell>
          <cell r="G1092">
            <v>47.6</v>
          </cell>
          <cell r="H1092">
            <v>48.3</v>
          </cell>
        </row>
        <row r="1093">
          <cell r="A1093" t="str">
            <v>Add</v>
          </cell>
          <cell r="C1093">
            <v>0</v>
          </cell>
          <cell r="D1093">
            <v>0</v>
          </cell>
          <cell r="E1093">
            <v>26.5</v>
          </cell>
          <cell r="F1093">
            <v>0</v>
          </cell>
          <cell r="G1093">
            <v>0.7</v>
          </cell>
          <cell r="H1093">
            <v>0</v>
          </cell>
        </row>
        <row r="1094">
          <cell r="A1094" t="str">
            <v>Deduc</v>
          </cell>
          <cell r="C1094">
            <v>0</v>
          </cell>
          <cell r="D1094">
            <v>0</v>
          </cell>
          <cell r="E1094">
            <v>0</v>
          </cell>
          <cell r="F1094">
            <v>0</v>
          </cell>
          <cell r="G1094">
            <v>0</v>
          </cell>
          <cell r="H1094">
            <v>0</v>
          </cell>
        </row>
        <row r="1096">
          <cell r="A1096" t="str">
            <v>Leasehold Land</v>
          </cell>
          <cell r="C1096">
            <v>11.708</v>
          </cell>
          <cell r="D1096">
            <v>11.708</v>
          </cell>
          <cell r="E1096">
            <v>11.708</v>
          </cell>
          <cell r="F1096">
            <v>11.708</v>
          </cell>
          <cell r="G1096">
            <v>11.7</v>
          </cell>
          <cell r="H1096">
            <v>11.7</v>
          </cell>
        </row>
        <row r="1097">
          <cell r="A1097" t="str">
            <v>Beginning of the year</v>
          </cell>
          <cell r="C1097">
            <v>11.708</v>
          </cell>
          <cell r="D1097">
            <v>11.708</v>
          </cell>
          <cell r="E1097">
            <v>11.708</v>
          </cell>
          <cell r="F1097">
            <v>11.708</v>
          </cell>
          <cell r="G1097">
            <v>11.7</v>
          </cell>
          <cell r="H1097">
            <v>11.7</v>
          </cell>
        </row>
        <row r="1098">
          <cell r="A1098" t="str">
            <v>Add</v>
          </cell>
          <cell r="C1098">
            <v>0</v>
          </cell>
          <cell r="D1098">
            <v>0</v>
          </cell>
          <cell r="E1098">
            <v>0</v>
          </cell>
          <cell r="F1098">
            <v>0</v>
          </cell>
          <cell r="G1098">
            <v>0</v>
          </cell>
          <cell r="H1098">
            <v>0</v>
          </cell>
        </row>
        <row r="1099">
          <cell r="A1099" t="str">
            <v>Deduc</v>
          </cell>
          <cell r="C1099">
            <v>0</v>
          </cell>
          <cell r="D1099">
            <v>0</v>
          </cell>
          <cell r="E1099">
            <v>0</v>
          </cell>
          <cell r="F1099">
            <v>0</v>
          </cell>
          <cell r="G1099">
            <v>0</v>
          </cell>
          <cell r="H1099">
            <v>0</v>
          </cell>
        </row>
        <row r="1101">
          <cell r="A1101" t="str">
            <v>Building</v>
          </cell>
          <cell r="C1101">
            <v>259.69499999999999</v>
          </cell>
          <cell r="D1101">
            <v>354.72899999999998</v>
          </cell>
          <cell r="E1101">
            <v>373.19399999999996</v>
          </cell>
          <cell r="F1101">
            <v>435.53799999999995</v>
          </cell>
          <cell r="G1101">
            <v>1245</v>
          </cell>
          <cell r="H1101">
            <v>1781.8999999999999</v>
          </cell>
        </row>
        <row r="1102">
          <cell r="A1102" t="str">
            <v>Beginning of the year</v>
          </cell>
          <cell r="C1102">
            <v>155.083</v>
          </cell>
          <cell r="D1102">
            <v>261.505</v>
          </cell>
          <cell r="E1102">
            <v>354.72899999999998</v>
          </cell>
          <cell r="F1102">
            <v>373.19399999999996</v>
          </cell>
          <cell r="G1102">
            <v>435.5</v>
          </cell>
          <cell r="H1102">
            <v>1245.0999999999999</v>
          </cell>
        </row>
        <row r="1103">
          <cell r="A1103" t="str">
            <v>Add</v>
          </cell>
          <cell r="C1103">
            <v>105.184</v>
          </cell>
          <cell r="D1103">
            <v>93.224000000000004</v>
          </cell>
          <cell r="E1103">
            <v>18.465</v>
          </cell>
          <cell r="F1103">
            <v>62.344000000000001</v>
          </cell>
          <cell r="G1103">
            <v>811.5</v>
          </cell>
          <cell r="H1103">
            <v>634</v>
          </cell>
        </row>
        <row r="1104">
          <cell r="A1104" t="str">
            <v>Deduc</v>
          </cell>
          <cell r="C1104">
            <v>0.57199999999999995</v>
          </cell>
          <cell r="D1104">
            <v>0</v>
          </cell>
          <cell r="E1104">
            <v>0</v>
          </cell>
          <cell r="F1104">
            <v>0</v>
          </cell>
          <cell r="G1104">
            <v>2</v>
          </cell>
          <cell r="H1104">
            <v>97.2</v>
          </cell>
        </row>
        <row r="1106">
          <cell r="A1106" t="str">
            <v>Plant and Machinery</v>
          </cell>
          <cell r="C1106">
            <v>96.02</v>
          </cell>
          <cell r="D1106">
            <v>157.839</v>
          </cell>
          <cell r="E1106">
            <v>166.43799999999999</v>
          </cell>
          <cell r="F1106">
            <v>192.65099999999998</v>
          </cell>
          <cell r="G1106">
            <v>278.39999999999998</v>
          </cell>
          <cell r="H1106">
            <v>506.29999999999995</v>
          </cell>
        </row>
        <row r="1107">
          <cell r="A1107" t="str">
            <v>Beginning of the year</v>
          </cell>
          <cell r="C1107">
            <v>77.94</v>
          </cell>
          <cell r="D1107">
            <v>95.918999999999997</v>
          </cell>
          <cell r="E1107">
            <v>157.839</v>
          </cell>
          <cell r="F1107">
            <v>166.43799999999999</v>
          </cell>
          <cell r="G1107">
            <v>215.4</v>
          </cell>
          <cell r="H1107">
            <v>278.3</v>
          </cell>
        </row>
        <row r="1108">
          <cell r="A1108" t="str">
            <v>Add</v>
          </cell>
          <cell r="C1108">
            <v>18.079999999999998</v>
          </cell>
          <cell r="D1108">
            <v>61.92</v>
          </cell>
          <cell r="E1108">
            <v>11.433</v>
          </cell>
          <cell r="F1108">
            <v>28.539000000000001</v>
          </cell>
          <cell r="G1108">
            <v>63</v>
          </cell>
          <cell r="H1108">
            <v>241.5</v>
          </cell>
        </row>
        <row r="1109">
          <cell r="A1109" t="str">
            <v>Deduc</v>
          </cell>
          <cell r="C1109">
            <v>0</v>
          </cell>
          <cell r="D1109">
            <v>0</v>
          </cell>
          <cell r="E1109">
            <v>2.8340000000000001</v>
          </cell>
          <cell r="F1109">
            <v>2.3260000000000001</v>
          </cell>
          <cell r="G1109">
            <v>0</v>
          </cell>
          <cell r="H1109">
            <v>13.5</v>
          </cell>
        </row>
        <row r="1111">
          <cell r="A1111" t="str">
            <v>Office Equipments</v>
          </cell>
          <cell r="C1111">
            <v>28.341999999999999</v>
          </cell>
          <cell r="D1111">
            <v>48.121000000000002</v>
          </cell>
          <cell r="E1111">
            <v>63.044000000000004</v>
          </cell>
          <cell r="F1111">
            <v>97.199000000000012</v>
          </cell>
          <cell r="G1111">
            <v>184.6</v>
          </cell>
          <cell r="H1111">
            <v>316.90000000000003</v>
          </cell>
        </row>
        <row r="1112">
          <cell r="A1112" t="str">
            <v>Beginning of the year</v>
          </cell>
          <cell r="C1112">
            <v>18.353999999999999</v>
          </cell>
          <cell r="D1112">
            <v>28.341999999999999</v>
          </cell>
          <cell r="E1112">
            <v>48.121000000000002</v>
          </cell>
          <cell r="F1112">
            <v>63.044000000000004</v>
          </cell>
          <cell r="G1112">
            <v>97.2</v>
          </cell>
          <cell r="H1112">
            <v>184.5</v>
          </cell>
        </row>
        <row r="1113">
          <cell r="A1113" t="str">
            <v>Add</v>
          </cell>
          <cell r="C1113">
            <v>9.9879999999999995</v>
          </cell>
          <cell r="D1113">
            <v>19.797999999999998</v>
          </cell>
          <cell r="E1113">
            <v>14.942</v>
          </cell>
          <cell r="F1113">
            <v>34.356000000000002</v>
          </cell>
          <cell r="G1113">
            <v>87.8</v>
          </cell>
          <cell r="H1113">
            <v>147.30000000000001</v>
          </cell>
        </row>
        <row r="1114">
          <cell r="A1114" t="str">
            <v>Deduc</v>
          </cell>
          <cell r="C1114">
            <v>0</v>
          </cell>
          <cell r="D1114">
            <v>1.9E-2</v>
          </cell>
          <cell r="E1114">
            <v>1.9E-2</v>
          </cell>
          <cell r="F1114">
            <v>0.20100000000000001</v>
          </cell>
          <cell r="G1114">
            <v>0.4</v>
          </cell>
          <cell r="H1114">
            <v>14.9</v>
          </cell>
        </row>
        <row r="1116">
          <cell r="A1116" t="str">
            <v>Computer Owned</v>
          </cell>
          <cell r="C1116">
            <v>133.447</v>
          </cell>
          <cell r="D1116">
            <v>192.054</v>
          </cell>
          <cell r="E1116">
            <v>287.02100000000002</v>
          </cell>
          <cell r="F1116">
            <v>526.82299999999998</v>
          </cell>
          <cell r="G1116">
            <v>1114.1000000000001</v>
          </cell>
          <cell r="H1116">
            <v>2298.7999999999997</v>
          </cell>
        </row>
        <row r="1117">
          <cell r="A1117" t="str">
            <v>Beginning of the year</v>
          </cell>
          <cell r="C1117">
            <v>111.17100000000001</v>
          </cell>
          <cell r="D1117">
            <v>133.434</v>
          </cell>
          <cell r="E1117">
            <v>192.054</v>
          </cell>
          <cell r="F1117">
            <v>287.02100000000002</v>
          </cell>
          <cell r="G1117">
            <v>526.79999999999995</v>
          </cell>
          <cell r="H1117">
            <v>1114.0999999999999</v>
          </cell>
        </row>
        <row r="1118">
          <cell r="A1118" t="str">
            <v>Add</v>
          </cell>
          <cell r="C1118">
            <v>22.276</v>
          </cell>
          <cell r="D1118">
            <v>58.62</v>
          </cell>
          <cell r="E1118">
            <v>94.966999999999999</v>
          </cell>
          <cell r="F1118">
            <v>240.875</v>
          </cell>
          <cell r="G1118">
            <v>587.6</v>
          </cell>
          <cell r="H1118">
            <v>1277.8</v>
          </cell>
        </row>
        <row r="1119">
          <cell r="A1119" t="str">
            <v>Deduc</v>
          </cell>
          <cell r="C1119">
            <v>0</v>
          </cell>
          <cell r="D1119">
            <v>0</v>
          </cell>
          <cell r="E1119">
            <v>0</v>
          </cell>
          <cell r="F1119">
            <v>1.073</v>
          </cell>
          <cell r="G1119">
            <v>0.3</v>
          </cell>
          <cell r="H1119">
            <v>93.1</v>
          </cell>
        </row>
        <row r="1121">
          <cell r="A1121" t="str">
            <v>Computer Leased</v>
          </cell>
          <cell r="C1121">
            <v>22.619</v>
          </cell>
          <cell r="D1121">
            <v>22.631</v>
          </cell>
          <cell r="E1121">
            <v>22.631</v>
          </cell>
          <cell r="F1121">
            <v>7.7050000000000001</v>
          </cell>
          <cell r="G1121">
            <v>0</v>
          </cell>
          <cell r="H1121">
            <v>0</v>
          </cell>
        </row>
        <row r="1122">
          <cell r="A1122" t="str">
            <v>Beginning of the year</v>
          </cell>
          <cell r="C1122">
            <v>12.516</v>
          </cell>
          <cell r="D1122">
            <v>22.631</v>
          </cell>
          <cell r="E1122">
            <v>22.631</v>
          </cell>
          <cell r="F1122">
            <v>22.631</v>
          </cell>
          <cell r="G1122">
            <v>7.7</v>
          </cell>
          <cell r="H1122">
            <v>0</v>
          </cell>
        </row>
        <row r="1123">
          <cell r="A1123" t="str">
            <v>Add</v>
          </cell>
          <cell r="C1123">
            <v>10.103</v>
          </cell>
          <cell r="D1123">
            <v>0</v>
          </cell>
          <cell r="E1123">
            <v>0</v>
          </cell>
          <cell r="F1123">
            <v>0</v>
          </cell>
          <cell r="G1123">
            <v>0</v>
          </cell>
          <cell r="H1123">
            <v>0</v>
          </cell>
        </row>
        <row r="1124">
          <cell r="A1124" t="str">
            <v>Deduc</v>
          </cell>
          <cell r="C1124">
            <v>0</v>
          </cell>
          <cell r="D1124">
            <v>0</v>
          </cell>
          <cell r="E1124">
            <v>0</v>
          </cell>
          <cell r="F1124">
            <v>14.926</v>
          </cell>
          <cell r="G1124">
            <v>7.7</v>
          </cell>
          <cell r="H1124">
            <v>0</v>
          </cell>
        </row>
        <row r="1126">
          <cell r="A1126" t="str">
            <v>Furniture and Fittings</v>
          </cell>
          <cell r="C1126">
            <v>401.18099999999998</v>
          </cell>
          <cell r="D1126">
            <v>620.053</v>
          </cell>
          <cell r="E1126">
            <v>953.21600000000001</v>
          </cell>
          <cell r="F1126">
            <v>1514.421</v>
          </cell>
          <cell r="G1126">
            <v>3055.4</v>
          </cell>
          <cell r="H1126">
            <v>4971.3999999999996</v>
          </cell>
        </row>
        <row r="1127">
          <cell r="A1127" t="str">
            <v>Beginning of the year</v>
          </cell>
          <cell r="C1127">
            <v>220.89599999999999</v>
          </cell>
          <cell r="D1127">
            <v>401.18099999999998</v>
          </cell>
          <cell r="E1127">
            <v>620.053</v>
          </cell>
          <cell r="F1127">
            <v>953.21600000000001</v>
          </cell>
          <cell r="G1127">
            <v>1514.5</v>
          </cell>
          <cell r="H1127">
            <v>3055.4</v>
          </cell>
        </row>
        <row r="1128">
          <cell r="A1128" t="str">
            <v>Add</v>
          </cell>
          <cell r="C1128">
            <v>180.285</v>
          </cell>
          <cell r="D1128">
            <v>219.648</v>
          </cell>
          <cell r="E1128">
            <v>346.61500000000001</v>
          </cell>
          <cell r="F1128">
            <v>561.20500000000004</v>
          </cell>
          <cell r="G1128">
            <v>1543.4</v>
          </cell>
          <cell r="H1128">
            <v>2147.5</v>
          </cell>
        </row>
        <row r="1129">
          <cell r="A1129" t="str">
            <v>Deduc</v>
          </cell>
          <cell r="C1129">
            <v>0</v>
          </cell>
          <cell r="D1129">
            <v>0.77600000000000002</v>
          </cell>
          <cell r="E1129">
            <v>13.452</v>
          </cell>
          <cell r="F1129">
            <v>0</v>
          </cell>
          <cell r="G1129">
            <v>2.5</v>
          </cell>
          <cell r="H1129">
            <v>231.5</v>
          </cell>
        </row>
        <row r="1131">
          <cell r="A1131" t="str">
            <v>Electrical Instal.</v>
          </cell>
          <cell r="C1131">
            <v>174.01600000000002</v>
          </cell>
          <cell r="D1131">
            <v>300.19</v>
          </cell>
          <cell r="E1131">
            <v>450.04899999999998</v>
          </cell>
          <cell r="F1131">
            <v>652.40499999999997</v>
          </cell>
          <cell r="G1131">
            <v>1483.6</v>
          </cell>
          <cell r="H1131">
            <v>2791.0999999999995</v>
          </cell>
        </row>
        <row r="1132">
          <cell r="A1132" t="str">
            <v>Beginning of the year</v>
          </cell>
          <cell r="C1132">
            <v>91.741</v>
          </cell>
          <cell r="D1132">
            <v>174.01599999999999</v>
          </cell>
          <cell r="E1132">
            <v>300.19</v>
          </cell>
          <cell r="F1132">
            <v>450.04899999999998</v>
          </cell>
          <cell r="G1132">
            <v>652.5</v>
          </cell>
          <cell r="H1132">
            <v>1483.6</v>
          </cell>
        </row>
        <row r="1133">
          <cell r="A1133" t="str">
            <v>Add</v>
          </cell>
          <cell r="C1133">
            <v>83.207999999999998</v>
          </cell>
          <cell r="D1133">
            <v>126.256</v>
          </cell>
          <cell r="E1133">
            <v>149.941</v>
          </cell>
          <cell r="F1133">
            <v>202.35599999999999</v>
          </cell>
          <cell r="G1133">
            <v>831.1</v>
          </cell>
          <cell r="H1133">
            <v>1379.3</v>
          </cell>
        </row>
        <row r="1134">
          <cell r="A1134" t="str">
            <v>Deduc</v>
          </cell>
          <cell r="C1134">
            <v>0.93300000000000005</v>
          </cell>
          <cell r="D1134">
            <v>8.2000000000000003E-2</v>
          </cell>
          <cell r="E1134">
            <v>8.2000000000000003E-2</v>
          </cell>
          <cell r="F1134">
            <v>0</v>
          </cell>
          <cell r="G1134">
            <v>0</v>
          </cell>
          <cell r="H1134">
            <v>71.8</v>
          </cell>
        </row>
        <row r="1136">
          <cell r="A1136" t="str">
            <v>Vehicles</v>
          </cell>
          <cell r="C1136">
            <v>19.277999999999999</v>
          </cell>
          <cell r="D1136">
            <v>25.165000000000003</v>
          </cell>
          <cell r="E1136">
            <v>32.799000000000007</v>
          </cell>
          <cell r="F1136">
            <v>44.839000000000006</v>
          </cell>
          <cell r="G1136">
            <v>44.1</v>
          </cell>
          <cell r="H1136">
            <v>44.4</v>
          </cell>
        </row>
        <row r="1137">
          <cell r="A1137" t="str">
            <v>Beginning of the year</v>
          </cell>
          <cell r="C1137">
            <v>13.276999999999999</v>
          </cell>
          <cell r="D1137">
            <v>19.277000000000001</v>
          </cell>
          <cell r="E1137">
            <v>25.165000000000003</v>
          </cell>
          <cell r="F1137">
            <v>32.799000000000007</v>
          </cell>
          <cell r="G1137">
            <v>49</v>
          </cell>
          <cell r="H1137">
            <v>44.2</v>
          </cell>
        </row>
        <row r="1138">
          <cell r="A1138" t="str">
            <v>Add</v>
          </cell>
          <cell r="C1138">
            <v>8.7170000000000005</v>
          </cell>
          <cell r="D1138">
            <v>6.7919999999999998</v>
          </cell>
          <cell r="E1138">
            <v>9.4030000000000005</v>
          </cell>
          <cell r="F1138">
            <v>12.04</v>
          </cell>
          <cell r="G1138">
            <v>0.2</v>
          </cell>
          <cell r="H1138">
            <v>2.2999999999999998</v>
          </cell>
        </row>
        <row r="1139">
          <cell r="A1139" t="str">
            <v>Deduc</v>
          </cell>
          <cell r="C1139">
            <v>2.7160000000000002</v>
          </cell>
          <cell r="D1139">
            <v>0.90400000000000003</v>
          </cell>
          <cell r="E1139">
            <v>1.7689999999999999</v>
          </cell>
          <cell r="F1139">
            <v>0</v>
          </cell>
          <cell r="G1139">
            <v>5.0999999999999996</v>
          </cell>
          <cell r="H1139">
            <v>2.1</v>
          </cell>
        </row>
        <row r="1141">
          <cell r="A1141" t="str">
            <v>Air Conditioner</v>
          </cell>
          <cell r="C1141">
            <v>52.17</v>
          </cell>
          <cell r="D1141">
            <v>81.197000000000003</v>
          </cell>
          <cell r="E1141">
            <v>89.522999999999996</v>
          </cell>
          <cell r="F1141">
            <v>102.163</v>
          </cell>
          <cell r="G1141">
            <v>205.50000000000003</v>
          </cell>
          <cell r="H1141">
            <v>916.8</v>
          </cell>
        </row>
        <row r="1142">
          <cell r="A1142" t="str">
            <v>Beginning of the year</v>
          </cell>
          <cell r="C1142">
            <v>36.795000000000002</v>
          </cell>
          <cell r="D1142">
            <v>52.170999999999999</v>
          </cell>
          <cell r="E1142">
            <v>81.197000000000003</v>
          </cell>
          <cell r="F1142">
            <v>89.522999999999996</v>
          </cell>
          <cell r="G1142">
            <v>102.2</v>
          </cell>
          <cell r="H1142">
            <v>205.5</v>
          </cell>
        </row>
        <row r="1143">
          <cell r="A1143" t="str">
            <v>Add</v>
          </cell>
          <cell r="C1143">
            <v>15.664999999999999</v>
          </cell>
          <cell r="D1143">
            <v>29.026</v>
          </cell>
          <cell r="E1143">
            <v>8.3260000000000005</v>
          </cell>
          <cell r="F1143">
            <v>12.64</v>
          </cell>
          <cell r="G1143">
            <v>103.4</v>
          </cell>
          <cell r="H1143">
            <v>715.5</v>
          </cell>
        </row>
        <row r="1144">
          <cell r="A1144" t="str">
            <v>Deduc</v>
          </cell>
          <cell r="C1144">
            <v>0.28999999999999998</v>
          </cell>
          <cell r="D1144">
            <v>0</v>
          </cell>
          <cell r="E1144">
            <v>0</v>
          </cell>
          <cell r="F1144">
            <v>0</v>
          </cell>
          <cell r="G1144">
            <v>0.1</v>
          </cell>
          <cell r="H1144">
            <v>4.2</v>
          </cell>
        </row>
        <row r="1146">
          <cell r="A1146" t="str">
            <v>Generator</v>
          </cell>
          <cell r="C1146">
            <v>6.5030000000000001</v>
          </cell>
          <cell r="D1146">
            <v>9.6430000000000007</v>
          </cell>
          <cell r="E1146">
            <v>9.7780000000000005</v>
          </cell>
          <cell r="F1146">
            <v>22.731000000000002</v>
          </cell>
          <cell r="G1146">
            <v>0</v>
          </cell>
          <cell r="H1146">
            <v>0</v>
          </cell>
        </row>
        <row r="1147">
          <cell r="A1147" t="str">
            <v>Beginning of the year</v>
          </cell>
          <cell r="C1147">
            <v>3.9769999999999999</v>
          </cell>
          <cell r="D1147">
            <v>6.6040000000000001</v>
          </cell>
          <cell r="E1147">
            <v>9.6430000000000007</v>
          </cell>
          <cell r="F1147">
            <v>9.7780000000000005</v>
          </cell>
          <cell r="G1147">
            <v>0</v>
          </cell>
          <cell r="H1147">
            <v>0</v>
          </cell>
        </row>
        <row r="1148">
          <cell r="A1148" t="str">
            <v>Add</v>
          </cell>
          <cell r="C1148">
            <v>2.5259999999999998</v>
          </cell>
          <cell r="D1148">
            <v>3.0390000000000001</v>
          </cell>
          <cell r="E1148">
            <v>0.13500000000000001</v>
          </cell>
          <cell r="F1148">
            <v>12.952999999999999</v>
          </cell>
          <cell r="G1148">
            <v>0</v>
          </cell>
          <cell r="H1148">
            <v>0</v>
          </cell>
        </row>
        <row r="1149">
          <cell r="A1149" t="str">
            <v>Deduc</v>
          </cell>
          <cell r="C1149">
            <v>0</v>
          </cell>
          <cell r="D1149">
            <v>0</v>
          </cell>
          <cell r="E1149">
            <v>0</v>
          </cell>
          <cell r="F1149">
            <v>0</v>
          </cell>
          <cell r="G1149">
            <v>0</v>
          </cell>
          <cell r="H1149">
            <v>0</v>
          </cell>
        </row>
        <row r="1151">
          <cell r="A1151" t="str">
            <v xml:space="preserve">Delivery Van </v>
          </cell>
          <cell r="C1151">
            <v>1.9</v>
          </cell>
          <cell r="D1151">
            <v>2.673</v>
          </cell>
          <cell r="E1151">
            <v>3.9690000000000003</v>
          </cell>
          <cell r="F1151">
            <v>4.1959999999999997</v>
          </cell>
          <cell r="G1151">
            <v>0</v>
          </cell>
          <cell r="H1151">
            <v>0</v>
          </cell>
        </row>
        <row r="1152">
          <cell r="A1152" t="str">
            <v>Beginning of the year</v>
          </cell>
          <cell r="C1152">
            <v>0.88400000000000001</v>
          </cell>
          <cell r="D1152">
            <v>1.901</v>
          </cell>
          <cell r="E1152">
            <v>2.673</v>
          </cell>
          <cell r="F1152">
            <v>3.968</v>
          </cell>
          <cell r="G1152">
            <v>0</v>
          </cell>
          <cell r="H1152">
            <v>0</v>
          </cell>
        </row>
        <row r="1153">
          <cell r="A1153" t="str">
            <v>Add</v>
          </cell>
          <cell r="C1153">
            <v>1.016</v>
          </cell>
          <cell r="D1153">
            <v>0.77200000000000002</v>
          </cell>
          <cell r="E1153">
            <v>1.296</v>
          </cell>
          <cell r="F1153">
            <v>0.22800000000000001</v>
          </cell>
          <cell r="G1153">
            <v>0</v>
          </cell>
          <cell r="H1153">
            <v>0</v>
          </cell>
        </row>
        <row r="1154">
          <cell r="A1154" t="str">
            <v>Deduc</v>
          </cell>
          <cell r="C1154">
            <v>0</v>
          </cell>
          <cell r="D1154">
            <v>0</v>
          </cell>
          <cell r="E1154">
            <v>0</v>
          </cell>
          <cell r="F1154">
            <v>0</v>
          </cell>
          <cell r="G1154">
            <v>0</v>
          </cell>
          <cell r="H1154">
            <v>0</v>
          </cell>
        </row>
        <row r="1156">
          <cell r="A1156" t="str">
            <v>Office Premises</v>
          </cell>
          <cell r="C1156">
            <v>1.81</v>
          </cell>
          <cell r="D1156">
            <v>0</v>
          </cell>
          <cell r="E1156">
            <v>0</v>
          </cell>
          <cell r="F1156">
            <v>0</v>
          </cell>
          <cell r="G1156">
            <v>0</v>
          </cell>
          <cell r="H1156">
            <v>0</v>
          </cell>
        </row>
        <row r="1157">
          <cell r="A1157" t="str">
            <v>Beginning of the year</v>
          </cell>
          <cell r="C1157">
            <v>1.81</v>
          </cell>
          <cell r="D1157">
            <v>0</v>
          </cell>
          <cell r="E1157">
            <v>0</v>
          </cell>
          <cell r="F1157">
            <v>0</v>
          </cell>
          <cell r="G1157">
            <v>0</v>
          </cell>
          <cell r="H1157">
            <v>0</v>
          </cell>
        </row>
        <row r="1158">
          <cell r="A1158" t="str">
            <v>Add</v>
          </cell>
          <cell r="C1158">
            <v>0</v>
          </cell>
          <cell r="D1158">
            <v>0</v>
          </cell>
          <cell r="E1158">
            <v>0</v>
          </cell>
          <cell r="F1158">
            <v>0</v>
          </cell>
          <cell r="G1158">
            <v>0</v>
          </cell>
          <cell r="H1158">
            <v>0</v>
          </cell>
        </row>
        <row r="1159">
          <cell r="A1159" t="str">
            <v>Deduc</v>
          </cell>
          <cell r="C1159">
            <v>0</v>
          </cell>
          <cell r="D1159">
            <v>0</v>
          </cell>
          <cell r="E1159">
            <v>0</v>
          </cell>
          <cell r="F1159">
            <v>0</v>
          </cell>
          <cell r="G1159">
            <v>0</v>
          </cell>
          <cell r="H1159">
            <v>0</v>
          </cell>
        </row>
        <row r="1162">
          <cell r="A1162" t="str">
            <v>Depreciation</v>
          </cell>
          <cell r="C1162">
            <v>156.66800000000001</v>
          </cell>
          <cell r="D1162">
            <v>243.2</v>
          </cell>
          <cell r="E1162">
            <v>373.6269999999999</v>
          </cell>
          <cell r="F1162">
            <v>565.78099999999995</v>
          </cell>
          <cell r="G1162">
            <v>924.6</v>
          </cell>
          <cell r="H1162">
            <v>1705.9</v>
          </cell>
        </row>
        <row r="1163">
          <cell r="A1163" t="str">
            <v>Brands</v>
          </cell>
          <cell r="C1163">
            <v>0</v>
          </cell>
          <cell r="D1163">
            <v>0</v>
          </cell>
          <cell r="H1163">
            <v>0</v>
          </cell>
        </row>
        <row r="1164">
          <cell r="A1164" t="str">
            <v>Beginning of the year</v>
          </cell>
          <cell r="C1164">
            <v>0</v>
          </cell>
          <cell r="D1164">
            <v>0</v>
          </cell>
          <cell r="H1164">
            <v>0</v>
          </cell>
        </row>
        <row r="1165">
          <cell r="A1165" t="str">
            <v>Dep for the year</v>
          </cell>
          <cell r="C1165">
            <v>0</v>
          </cell>
          <cell r="D1165">
            <v>0</v>
          </cell>
          <cell r="H1165">
            <v>0</v>
          </cell>
        </row>
        <row r="1166">
          <cell r="A1166" t="str">
            <v>Adjustments</v>
          </cell>
          <cell r="C1166">
            <v>0</v>
          </cell>
          <cell r="D1166">
            <v>0</v>
          </cell>
          <cell r="H1166">
            <v>0</v>
          </cell>
        </row>
        <row r="1168">
          <cell r="A1168" t="str">
            <v>Land</v>
          </cell>
          <cell r="C1168">
            <v>0</v>
          </cell>
          <cell r="D1168">
            <v>0</v>
          </cell>
          <cell r="H1168">
            <v>0</v>
          </cell>
        </row>
        <row r="1169">
          <cell r="A1169" t="str">
            <v>Beginning of the year</v>
          </cell>
          <cell r="C1169">
            <v>0</v>
          </cell>
          <cell r="D1169">
            <v>0</v>
          </cell>
          <cell r="H1169">
            <v>0</v>
          </cell>
        </row>
        <row r="1170">
          <cell r="A1170" t="str">
            <v>Dep for the year</v>
          </cell>
          <cell r="C1170">
            <v>0</v>
          </cell>
          <cell r="D1170">
            <v>0</v>
          </cell>
          <cell r="H1170">
            <v>0</v>
          </cell>
        </row>
        <row r="1171">
          <cell r="A1171" t="str">
            <v>Adjustments</v>
          </cell>
          <cell r="C1171">
            <v>0</v>
          </cell>
          <cell r="D1171">
            <v>0</v>
          </cell>
          <cell r="H1171">
            <v>0</v>
          </cell>
        </row>
        <row r="1173">
          <cell r="A1173" t="str">
            <v>Leasehold Land</v>
          </cell>
          <cell r="C1173">
            <v>0.34399999999999997</v>
          </cell>
          <cell r="D1173">
            <v>0.51600000000000001</v>
          </cell>
          <cell r="E1173">
            <v>0.68799999999999994</v>
          </cell>
          <cell r="F1173">
            <v>0.85999999999999988</v>
          </cell>
          <cell r="G1173">
            <v>1.1000000000000001</v>
          </cell>
          <cell r="H1173">
            <v>1.2</v>
          </cell>
        </row>
        <row r="1174">
          <cell r="A1174" t="str">
            <v>Beginning of the year</v>
          </cell>
          <cell r="C1174">
            <v>0.17199999999999999</v>
          </cell>
          <cell r="D1174">
            <v>0.34399999999999997</v>
          </cell>
          <cell r="E1174">
            <v>0.51600000000000001</v>
          </cell>
          <cell r="F1174">
            <v>0.68799999999999994</v>
          </cell>
          <cell r="G1174">
            <v>0.9</v>
          </cell>
          <cell r="H1174">
            <v>1</v>
          </cell>
        </row>
        <row r="1175">
          <cell r="A1175" t="str">
            <v>Dep for the year</v>
          </cell>
          <cell r="C1175">
            <v>0</v>
          </cell>
          <cell r="D1175">
            <v>0</v>
          </cell>
          <cell r="E1175">
            <v>0.17199999999999999</v>
          </cell>
          <cell r="F1175">
            <v>0.17199999999999999</v>
          </cell>
          <cell r="G1175">
            <v>0.2</v>
          </cell>
          <cell r="H1175">
            <v>0.2</v>
          </cell>
        </row>
        <row r="1176">
          <cell r="A1176" t="str">
            <v>Adjustments</v>
          </cell>
          <cell r="C1176">
            <v>0.17199999999999999</v>
          </cell>
          <cell r="D1176">
            <v>0.17199999999999999</v>
          </cell>
          <cell r="E1176">
            <v>0</v>
          </cell>
          <cell r="F1176">
            <v>0</v>
          </cell>
          <cell r="G1176">
            <v>0</v>
          </cell>
          <cell r="H1176">
            <v>0</v>
          </cell>
        </row>
        <row r="1178">
          <cell r="A1178" t="str">
            <v>Building</v>
          </cell>
          <cell r="C1178">
            <v>13.917</v>
          </cell>
          <cell r="D1178">
            <v>22.416</v>
          </cell>
          <cell r="E1178">
            <v>33.658000000000001</v>
          </cell>
          <cell r="F1178">
            <v>46.679000000000002</v>
          </cell>
          <cell r="G1178">
            <v>70.900000000000006</v>
          </cell>
          <cell r="H1178">
            <v>151.69999999999999</v>
          </cell>
        </row>
        <row r="1179">
          <cell r="A1179" t="str">
            <v>Beginning of the year</v>
          </cell>
          <cell r="C1179">
            <v>6.8029999999999999</v>
          </cell>
          <cell r="D1179">
            <v>14.143000000000001</v>
          </cell>
          <cell r="E1179">
            <v>22.416</v>
          </cell>
          <cell r="F1179">
            <v>33.658000000000001</v>
          </cell>
          <cell r="G1179">
            <v>46.7</v>
          </cell>
          <cell r="H1179">
            <v>70.900000000000006</v>
          </cell>
        </row>
        <row r="1180">
          <cell r="A1180" t="str">
            <v>Dep for the year</v>
          </cell>
          <cell r="C1180">
            <v>7.1999999999999995E-2</v>
          </cell>
          <cell r="D1180">
            <v>0</v>
          </cell>
          <cell r="E1180">
            <v>11.242000000000001</v>
          </cell>
          <cell r="F1180">
            <v>13.021000000000001</v>
          </cell>
          <cell r="G1180">
            <v>24.7</v>
          </cell>
          <cell r="H1180">
            <v>82.3</v>
          </cell>
        </row>
        <row r="1181">
          <cell r="A1181" t="str">
            <v>Adjustments</v>
          </cell>
          <cell r="C1181">
            <v>7.1859999999999999</v>
          </cell>
          <cell r="D1181">
            <v>8.2729999999999997</v>
          </cell>
          <cell r="E1181">
            <v>0</v>
          </cell>
          <cell r="F1181">
            <v>0</v>
          </cell>
          <cell r="G1181">
            <v>0.5</v>
          </cell>
          <cell r="H1181">
            <v>1.5</v>
          </cell>
        </row>
        <row r="1183">
          <cell r="A1183" t="str">
            <v>Plant and Machinery</v>
          </cell>
          <cell r="C1183">
            <v>13.114000000000001</v>
          </cell>
          <cell r="D1183">
            <v>18.596</v>
          </cell>
          <cell r="E1183">
            <v>24.015999999999998</v>
          </cell>
          <cell r="F1183">
            <v>31.684000000000001</v>
          </cell>
          <cell r="G1183">
            <v>46.400000000000006</v>
          </cell>
          <cell r="H1183">
            <v>63.600000000000009</v>
          </cell>
        </row>
        <row r="1184">
          <cell r="A1184" t="str">
            <v>Beginning of the year</v>
          </cell>
          <cell r="C1184">
            <v>9.2720000000000002</v>
          </cell>
          <cell r="D1184">
            <v>13.093999999999999</v>
          </cell>
          <cell r="E1184">
            <v>18.596</v>
          </cell>
          <cell r="F1184">
            <v>24.015999999999998</v>
          </cell>
          <cell r="G1184">
            <v>34.200000000000003</v>
          </cell>
          <cell r="H1184">
            <v>46.4</v>
          </cell>
        </row>
        <row r="1185">
          <cell r="A1185" t="str">
            <v>Dep for the year</v>
          </cell>
          <cell r="C1185">
            <v>0</v>
          </cell>
          <cell r="D1185">
            <v>0</v>
          </cell>
          <cell r="E1185">
            <v>7.7549999999999999</v>
          </cell>
          <cell r="F1185">
            <v>8.4719999999999995</v>
          </cell>
          <cell r="G1185">
            <v>12.2</v>
          </cell>
          <cell r="H1185">
            <v>19</v>
          </cell>
        </row>
        <row r="1186">
          <cell r="A1186" t="str">
            <v>Adjustments</v>
          </cell>
          <cell r="C1186">
            <v>3.8420000000000001</v>
          </cell>
          <cell r="D1186">
            <v>5.5019999999999998</v>
          </cell>
          <cell r="E1186">
            <v>2.335</v>
          </cell>
          <cell r="F1186">
            <v>0.80400000000000005</v>
          </cell>
          <cell r="G1186">
            <v>0</v>
          </cell>
          <cell r="H1186">
            <v>1.8</v>
          </cell>
        </row>
        <row r="1188">
          <cell r="A1188" t="str">
            <v>Office Equipments</v>
          </cell>
          <cell r="C1188">
            <v>3.2610000000000001</v>
          </cell>
          <cell r="D1188">
            <v>4.907</v>
          </cell>
          <cell r="E1188">
            <v>7.4119999999999999</v>
          </cell>
          <cell r="F1188">
            <v>11.618</v>
          </cell>
          <cell r="G1188">
            <v>22.4</v>
          </cell>
          <cell r="H1188">
            <v>42.1</v>
          </cell>
        </row>
        <row r="1189">
          <cell r="A1189" t="str">
            <v>Beginning of the year</v>
          </cell>
          <cell r="C1189">
            <v>2.2320000000000002</v>
          </cell>
          <cell r="D1189">
            <v>3.26</v>
          </cell>
          <cell r="E1189">
            <v>4.907</v>
          </cell>
          <cell r="F1189">
            <v>7.4119999999999999</v>
          </cell>
          <cell r="G1189">
            <v>11.6</v>
          </cell>
          <cell r="H1189">
            <v>22.5</v>
          </cell>
        </row>
        <row r="1190">
          <cell r="A1190" t="str">
            <v>Dep for the year</v>
          </cell>
          <cell r="C1190">
            <v>0</v>
          </cell>
          <cell r="D1190">
            <v>1.9E-2</v>
          </cell>
          <cell r="E1190">
            <v>2.5049999999999999</v>
          </cell>
          <cell r="F1190">
            <v>4.22</v>
          </cell>
          <cell r="G1190">
            <v>10.9</v>
          </cell>
          <cell r="H1190">
            <v>23.2</v>
          </cell>
        </row>
        <row r="1191">
          <cell r="A1191" t="str">
            <v>Adjustments</v>
          </cell>
          <cell r="C1191">
            <v>1.0289999999999999</v>
          </cell>
          <cell r="D1191">
            <v>1.6659999999999999</v>
          </cell>
          <cell r="E1191">
            <v>0</v>
          </cell>
          <cell r="F1191">
            <v>1.4E-2</v>
          </cell>
          <cell r="G1191">
            <v>0.1</v>
          </cell>
          <cell r="H1191">
            <v>3.6</v>
          </cell>
        </row>
        <row r="1193">
          <cell r="A1193" t="str">
            <v>Computer Owned</v>
          </cell>
          <cell r="C1193">
            <v>56.057999999999993</v>
          </cell>
          <cell r="D1193">
            <v>74.691999999999993</v>
          </cell>
          <cell r="E1193">
            <v>108.95499999999998</v>
          </cell>
          <cell r="F1193">
            <v>174.14099999999999</v>
          </cell>
          <cell r="G1193">
            <v>282.10000000000002</v>
          </cell>
          <cell r="H1193">
            <v>560.10000000000014</v>
          </cell>
        </row>
        <row r="1194">
          <cell r="A1194" t="str">
            <v>Beginning of the year</v>
          </cell>
          <cell r="C1194">
            <v>36.878999999999998</v>
          </cell>
          <cell r="D1194">
            <v>56.055999999999997</v>
          </cell>
          <cell r="E1194">
            <v>74.691999999999993</v>
          </cell>
          <cell r="F1194">
            <v>108.95499999999998</v>
          </cell>
          <cell r="G1194">
            <v>174.1</v>
          </cell>
          <cell r="H1194">
            <v>282.10000000000002</v>
          </cell>
        </row>
        <row r="1195">
          <cell r="A1195" t="str">
            <v>Dep for the year</v>
          </cell>
          <cell r="C1195">
            <v>0</v>
          </cell>
          <cell r="D1195">
            <v>0</v>
          </cell>
          <cell r="E1195">
            <v>34.262999999999998</v>
          </cell>
          <cell r="F1195">
            <v>65.448999999999998</v>
          </cell>
          <cell r="G1195">
            <v>108</v>
          </cell>
          <cell r="H1195">
            <v>301.3</v>
          </cell>
        </row>
        <row r="1196">
          <cell r="A1196" t="str">
            <v>Adjustments</v>
          </cell>
          <cell r="C1196">
            <v>19.178999999999998</v>
          </cell>
          <cell r="D1196">
            <v>18.635999999999999</v>
          </cell>
          <cell r="E1196">
            <v>0</v>
          </cell>
          <cell r="F1196">
            <v>0.26300000000000001</v>
          </cell>
          <cell r="G1196">
            <v>0</v>
          </cell>
          <cell r="H1196">
            <v>23.3</v>
          </cell>
        </row>
        <row r="1198">
          <cell r="A1198" t="str">
            <v>Computer Leased</v>
          </cell>
          <cell r="C1198">
            <v>5.48</v>
          </cell>
          <cell r="D1198">
            <v>11.19</v>
          </cell>
          <cell r="E1198">
            <v>17.21</v>
          </cell>
          <cell r="F1198">
            <v>6.3190000000000008</v>
          </cell>
          <cell r="G1198">
            <v>0</v>
          </cell>
          <cell r="H1198">
            <v>0</v>
          </cell>
        </row>
        <row r="1199">
          <cell r="A1199" t="str">
            <v>Beginning of the year</v>
          </cell>
          <cell r="C1199">
            <v>2.0289999999999999</v>
          </cell>
          <cell r="D1199">
            <v>5.4809999999999999</v>
          </cell>
          <cell r="E1199">
            <v>11.19</v>
          </cell>
          <cell r="F1199">
            <v>17.21</v>
          </cell>
          <cell r="G1199">
            <v>6.3</v>
          </cell>
          <cell r="H1199">
            <v>0</v>
          </cell>
        </row>
        <row r="1200">
          <cell r="A1200" t="str">
            <v>Dep for the year</v>
          </cell>
          <cell r="C1200">
            <v>0</v>
          </cell>
          <cell r="D1200">
            <v>0</v>
          </cell>
          <cell r="E1200">
            <v>6.02</v>
          </cell>
          <cell r="F1200">
            <v>4.0350000000000001</v>
          </cell>
          <cell r="G1200">
            <v>1.4</v>
          </cell>
          <cell r="H1200">
            <v>0</v>
          </cell>
        </row>
        <row r="1201">
          <cell r="A1201" t="str">
            <v>Adjustments</v>
          </cell>
          <cell r="C1201">
            <v>3.4510000000000001</v>
          </cell>
          <cell r="D1201">
            <v>5.7089999999999996</v>
          </cell>
          <cell r="E1201">
            <v>0</v>
          </cell>
          <cell r="F1201">
            <v>14.926</v>
          </cell>
          <cell r="G1201">
            <v>7.7</v>
          </cell>
          <cell r="H1201">
            <v>0</v>
          </cell>
        </row>
        <row r="1203">
          <cell r="A1203" t="str">
            <v>Furniture and Fittings</v>
          </cell>
          <cell r="C1203">
            <v>42.453000000000003</v>
          </cell>
          <cell r="D1203">
            <v>73.563000000000002</v>
          </cell>
          <cell r="E1203">
            <v>120.712</v>
          </cell>
          <cell r="F1203">
            <v>196.89100000000002</v>
          </cell>
          <cell r="G1203">
            <v>345.29999999999995</v>
          </cell>
          <cell r="H1203">
            <v>596.6</v>
          </cell>
        </row>
        <row r="1204">
          <cell r="A1204" t="str">
            <v>Beginning of the year</v>
          </cell>
          <cell r="C1204">
            <v>23.925000000000001</v>
          </cell>
          <cell r="D1204">
            <v>42.453000000000003</v>
          </cell>
          <cell r="E1204">
            <v>73.563000000000002</v>
          </cell>
          <cell r="F1204">
            <v>120.712</v>
          </cell>
          <cell r="G1204">
            <v>196.9</v>
          </cell>
          <cell r="H1204">
            <v>345.4</v>
          </cell>
        </row>
        <row r="1205">
          <cell r="A1205" t="str">
            <v>Dep for the year</v>
          </cell>
          <cell r="C1205">
            <v>0</v>
          </cell>
          <cell r="D1205">
            <v>0.77600000000000002</v>
          </cell>
          <cell r="E1205">
            <v>47.149000000000001</v>
          </cell>
          <cell r="F1205">
            <v>76.179000000000002</v>
          </cell>
          <cell r="G1205">
            <v>148.5</v>
          </cell>
          <cell r="H1205">
            <v>266.10000000000002</v>
          </cell>
        </row>
        <row r="1206">
          <cell r="A1206" t="str">
            <v>Adjustments</v>
          </cell>
          <cell r="C1206">
            <v>18.527999999999999</v>
          </cell>
          <cell r="D1206">
            <v>31.885999999999999</v>
          </cell>
          <cell r="E1206">
            <v>0</v>
          </cell>
          <cell r="F1206">
            <v>0</v>
          </cell>
          <cell r="G1206">
            <v>0.1</v>
          </cell>
          <cell r="H1206">
            <v>14.9</v>
          </cell>
        </row>
        <row r="1208">
          <cell r="A1208" t="str">
            <v>Electrical Instal.</v>
          </cell>
          <cell r="C1208">
            <v>11.294</v>
          </cell>
          <cell r="D1208">
            <v>21.664000000000001</v>
          </cell>
          <cell r="E1208">
            <v>38.243000000000002</v>
          </cell>
          <cell r="F1208">
            <v>65.123000000000005</v>
          </cell>
          <cell r="G1208">
            <v>115.3</v>
          </cell>
          <cell r="H1208">
            <v>214.90000000000003</v>
          </cell>
        </row>
        <row r="1209">
          <cell r="A1209" t="str">
            <v>Beginning of the year</v>
          </cell>
          <cell r="C1209">
            <v>5.3769999999999998</v>
          </cell>
          <cell r="D1209">
            <v>11.295</v>
          </cell>
          <cell r="E1209">
            <v>21.664000000000001</v>
          </cell>
          <cell r="F1209">
            <v>38.243000000000002</v>
          </cell>
          <cell r="G1209">
            <v>65.099999999999994</v>
          </cell>
          <cell r="H1209">
            <v>115.4</v>
          </cell>
        </row>
        <row r="1210">
          <cell r="A1210" t="str">
            <v>Dep for the year</v>
          </cell>
          <cell r="C1210">
            <v>0.161</v>
          </cell>
          <cell r="D1210">
            <v>8.2000000000000003E-2</v>
          </cell>
          <cell r="E1210">
            <v>16.579000000000001</v>
          </cell>
          <cell r="F1210">
            <v>26.88</v>
          </cell>
          <cell r="G1210">
            <v>50.2</v>
          </cell>
          <cell r="H1210">
            <v>105.7</v>
          </cell>
        </row>
        <row r="1211">
          <cell r="A1211" t="str">
            <v>Adjustments</v>
          </cell>
          <cell r="C1211">
            <v>6.0780000000000003</v>
          </cell>
          <cell r="D1211">
            <v>10.451000000000001</v>
          </cell>
          <cell r="E1211">
            <v>0</v>
          </cell>
          <cell r="F1211">
            <v>0</v>
          </cell>
          <cell r="G1211">
            <v>0</v>
          </cell>
          <cell r="H1211">
            <v>6.2</v>
          </cell>
        </row>
        <row r="1213">
          <cell r="A1213" t="str">
            <v>Vehicles</v>
          </cell>
          <cell r="C1213">
            <v>3.93</v>
          </cell>
          <cell r="D1213">
            <v>5.5830000000000002</v>
          </cell>
          <cell r="E1213">
            <v>7.8149999999999995</v>
          </cell>
          <cell r="F1213">
            <v>11.629999999999999</v>
          </cell>
          <cell r="G1213">
            <v>16</v>
          </cell>
          <cell r="H1213">
            <v>19.100000000000001</v>
          </cell>
        </row>
        <row r="1214">
          <cell r="A1214" t="str">
            <v>Beginning of the year</v>
          </cell>
          <cell r="C1214">
            <v>3.41</v>
          </cell>
          <cell r="D1214">
            <v>3.931</v>
          </cell>
          <cell r="E1214">
            <v>5.5830000000000002</v>
          </cell>
          <cell r="F1214">
            <v>7.8149999999999995</v>
          </cell>
          <cell r="G1214">
            <v>12.9</v>
          </cell>
          <cell r="H1214">
            <v>15.9</v>
          </cell>
        </row>
        <row r="1215">
          <cell r="A1215" t="str">
            <v>Dep for the year</v>
          </cell>
          <cell r="C1215">
            <v>0.92700000000000005</v>
          </cell>
          <cell r="D1215">
            <v>0.51800000000000002</v>
          </cell>
          <cell r="E1215">
            <v>2.802</v>
          </cell>
          <cell r="F1215">
            <v>3.8149999999999999</v>
          </cell>
          <cell r="G1215">
            <v>4.4000000000000004</v>
          </cell>
          <cell r="H1215">
            <v>4.0999999999999996</v>
          </cell>
        </row>
        <row r="1216">
          <cell r="A1216" t="str">
            <v>Adjustments</v>
          </cell>
          <cell r="C1216">
            <v>1.4470000000000001</v>
          </cell>
          <cell r="D1216">
            <v>2.17</v>
          </cell>
          <cell r="E1216">
            <v>0.56999999999999995</v>
          </cell>
          <cell r="F1216">
            <v>0</v>
          </cell>
          <cell r="G1216">
            <v>1.3</v>
          </cell>
          <cell r="H1216">
            <v>0.9</v>
          </cell>
        </row>
        <row r="1218">
          <cell r="A1218" t="str">
            <v>Air Conditioner</v>
          </cell>
          <cell r="C1218">
            <v>5.57</v>
          </cell>
          <cell r="D1218">
            <v>8.4450000000000003</v>
          </cell>
          <cell r="E1218">
            <v>12.465</v>
          </cell>
          <cell r="F1218">
            <v>17.073999999999998</v>
          </cell>
          <cell r="G1218">
            <v>25.1</v>
          </cell>
          <cell r="H1218">
            <v>56.6</v>
          </cell>
        </row>
        <row r="1219">
          <cell r="A1219" t="str">
            <v>Beginning of the year</v>
          </cell>
          <cell r="C1219">
            <v>3.448</v>
          </cell>
          <cell r="D1219">
            <v>5.57</v>
          </cell>
          <cell r="E1219">
            <v>8.4450000000000003</v>
          </cell>
          <cell r="F1219">
            <v>12.465</v>
          </cell>
          <cell r="G1219">
            <v>17.100000000000001</v>
          </cell>
          <cell r="H1219">
            <v>25.1</v>
          </cell>
        </row>
        <row r="1220">
          <cell r="A1220" t="str">
            <v>Dep for the year</v>
          </cell>
          <cell r="C1220">
            <v>5.1999999999999998E-2</v>
          </cell>
          <cell r="D1220">
            <v>0</v>
          </cell>
          <cell r="E1220">
            <v>4.0199999999999996</v>
          </cell>
          <cell r="F1220">
            <v>4.609</v>
          </cell>
          <cell r="G1220">
            <v>8</v>
          </cell>
          <cell r="H1220">
            <v>32</v>
          </cell>
        </row>
        <row r="1221">
          <cell r="A1221" t="str">
            <v>Adjustments</v>
          </cell>
          <cell r="C1221">
            <v>2.1739999999999999</v>
          </cell>
          <cell r="D1221">
            <v>2.875</v>
          </cell>
          <cell r="E1221">
            <v>0</v>
          </cell>
          <cell r="F1221">
            <v>0</v>
          </cell>
          <cell r="G1221">
            <v>0</v>
          </cell>
          <cell r="H1221">
            <v>0.5</v>
          </cell>
        </row>
        <row r="1223">
          <cell r="A1223" t="str">
            <v>Generator</v>
          </cell>
          <cell r="C1223">
            <v>0.84899999999999998</v>
          </cell>
          <cell r="D1223">
            <v>1.2229999999999999</v>
          </cell>
          <cell r="E1223">
            <v>1.3279999999999998</v>
          </cell>
          <cell r="F1223">
            <v>2.1750000000000003</v>
          </cell>
          <cell r="H1223">
            <v>0</v>
          </cell>
        </row>
        <row r="1224">
          <cell r="A1224" t="str">
            <v>Beginning of the year</v>
          </cell>
          <cell r="C1224">
            <v>0.54700000000000004</v>
          </cell>
          <cell r="D1224">
            <v>0.86799999999999999</v>
          </cell>
          <cell r="E1224">
            <v>1.2229999999999999</v>
          </cell>
          <cell r="F1224">
            <v>1.6830000000000001</v>
          </cell>
          <cell r="H1224">
            <v>0</v>
          </cell>
        </row>
        <row r="1225">
          <cell r="A1225" t="str">
            <v>Dep for the year</v>
          </cell>
          <cell r="C1225">
            <v>0</v>
          </cell>
          <cell r="D1225">
            <v>0</v>
          </cell>
          <cell r="E1225">
            <v>0.46</v>
          </cell>
          <cell r="F1225">
            <v>0.84699999999999998</v>
          </cell>
          <cell r="H1225">
            <v>0</v>
          </cell>
        </row>
        <row r="1226">
          <cell r="A1226" t="str">
            <v>Adjustments</v>
          </cell>
          <cell r="C1226">
            <v>0.30199999999999999</v>
          </cell>
          <cell r="D1226">
            <v>0.35499999999999998</v>
          </cell>
          <cell r="E1226">
            <v>0.35499999999999998</v>
          </cell>
          <cell r="F1226">
            <v>0.35499999999999998</v>
          </cell>
          <cell r="H1226">
            <v>0</v>
          </cell>
        </row>
        <row r="1228">
          <cell r="A1228" t="str">
            <v xml:space="preserve">Delivery Van </v>
          </cell>
          <cell r="C1228">
            <v>0.17100000000000001</v>
          </cell>
          <cell r="D1228">
            <v>0.40500000000000003</v>
          </cell>
          <cell r="E1228">
            <v>0.77100000000000002</v>
          </cell>
          <cell r="F1228">
            <v>1.2330000000000001</v>
          </cell>
          <cell r="H1228">
            <v>0</v>
          </cell>
        </row>
        <row r="1229">
          <cell r="A1229" t="str">
            <v>Beginning of the year</v>
          </cell>
          <cell r="C1229">
            <v>5.8000000000000003E-2</v>
          </cell>
          <cell r="D1229">
            <v>0.17100000000000001</v>
          </cell>
          <cell r="E1229">
            <v>0.40500000000000003</v>
          </cell>
          <cell r="F1229">
            <v>0.77100000000000002</v>
          </cell>
          <cell r="H1229">
            <v>0</v>
          </cell>
        </row>
        <row r="1230">
          <cell r="A1230" t="str">
            <v>Dep for the year</v>
          </cell>
          <cell r="C1230">
            <v>0</v>
          </cell>
          <cell r="D1230">
            <v>0</v>
          </cell>
          <cell r="E1230">
            <v>0.36599999999999999</v>
          </cell>
          <cell r="F1230">
            <v>0.46200000000000002</v>
          </cell>
          <cell r="H1230">
            <v>0</v>
          </cell>
        </row>
        <row r="1231">
          <cell r="A1231" t="str">
            <v>Adjustments</v>
          </cell>
          <cell r="C1231">
            <v>0.113</v>
          </cell>
          <cell r="D1231">
            <v>0.23400000000000001</v>
          </cell>
          <cell r="F1231">
            <v>0</v>
          </cell>
          <cell r="H1231">
            <v>0</v>
          </cell>
        </row>
        <row r="1233">
          <cell r="A1233" t="str">
            <v>Office Premises</v>
          </cell>
          <cell r="C1233">
            <v>0.22700000000000001</v>
          </cell>
          <cell r="D1233">
            <v>0</v>
          </cell>
          <cell r="H1233">
            <v>0</v>
          </cell>
        </row>
        <row r="1234">
          <cell r="A1234" t="str">
            <v>Beginning of the year</v>
          </cell>
          <cell r="C1234">
            <v>0.19700000000000001</v>
          </cell>
          <cell r="D1234">
            <v>0</v>
          </cell>
          <cell r="H1234">
            <v>0</v>
          </cell>
        </row>
        <row r="1235">
          <cell r="A1235" t="str">
            <v>Dep for the year</v>
          </cell>
          <cell r="C1235">
            <v>0</v>
          </cell>
          <cell r="D1235">
            <v>0</v>
          </cell>
          <cell r="H1235">
            <v>0</v>
          </cell>
        </row>
        <row r="1236">
          <cell r="A1236" t="str">
            <v>Adjustments</v>
          </cell>
          <cell r="C1236">
            <v>0.03</v>
          </cell>
          <cell r="D1236">
            <v>0</v>
          </cell>
          <cell r="H1236">
            <v>0</v>
          </cell>
        </row>
        <row r="1243">
          <cell r="A1243" t="str">
            <v>Raw Material Consumption</v>
          </cell>
          <cell r="B1243" t="str">
            <v>F2002</v>
          </cell>
          <cell r="C1243" t="str">
            <v>F2003</v>
          </cell>
          <cell r="D1243" t="str">
            <v>F2004</v>
          </cell>
          <cell r="E1243" t="str">
            <v>F2005</v>
          </cell>
        </row>
        <row r="1244">
          <cell r="A1244" t="str">
            <v>Fabric (mn Mtrs)</v>
          </cell>
          <cell r="C1244">
            <v>1.496</v>
          </cell>
          <cell r="D1244">
            <v>1.94</v>
          </cell>
          <cell r="E1244">
            <v>1.26</v>
          </cell>
        </row>
        <row r="1245">
          <cell r="A1245" t="str">
            <v>Fabric (Value)</v>
          </cell>
          <cell r="C1245">
            <v>169.268</v>
          </cell>
          <cell r="D1245">
            <v>208.179</v>
          </cell>
          <cell r="E1245">
            <v>410.61099999999999</v>
          </cell>
        </row>
        <row r="1247">
          <cell r="A1247" t="str">
            <v>Knits fabric (mn Mtrs)</v>
          </cell>
          <cell r="C1247">
            <v>0.01</v>
          </cell>
          <cell r="D1247">
            <v>7.0000000000000001E-3</v>
          </cell>
          <cell r="E1247">
            <v>2E-3</v>
          </cell>
        </row>
        <row r="1248">
          <cell r="A1248" t="str">
            <v>Knits Faric (Value)</v>
          </cell>
          <cell r="C1248">
            <v>3.2360000000000002</v>
          </cell>
          <cell r="D1248">
            <v>2.169</v>
          </cell>
          <cell r="E1248">
            <v>0.61499999999999999</v>
          </cell>
        </row>
        <row r="1250">
          <cell r="A1250" t="str">
            <v>Stores and Spares - Value</v>
          </cell>
          <cell r="C1250">
            <v>1.41</v>
          </cell>
          <cell r="D1250">
            <v>1.8859999999999999</v>
          </cell>
          <cell r="E1250">
            <v>1.8240000000000001</v>
          </cell>
        </row>
        <row r="1252">
          <cell r="A1252" t="str">
            <v>Stitching Material</v>
          </cell>
          <cell r="C1252">
            <v>24.419</v>
          </cell>
          <cell r="D1252">
            <v>33.267000000000003</v>
          </cell>
          <cell r="E1252">
            <v>73.884</v>
          </cell>
        </row>
        <row r="1254">
          <cell r="A1254" t="str">
            <v>Total</v>
          </cell>
          <cell r="C1254">
            <v>198.333</v>
          </cell>
          <cell r="D1254">
            <v>245.501</v>
          </cell>
          <cell r="E1254">
            <v>486.93399999999997</v>
          </cell>
        </row>
        <row r="1257">
          <cell r="A1257" t="str">
            <v>Raw Material - Opening Stock</v>
          </cell>
          <cell r="C1257">
            <v>146.46299999999999</v>
          </cell>
          <cell r="D1257">
            <v>166.381</v>
          </cell>
          <cell r="E1257">
            <v>294.92599999999999</v>
          </cell>
        </row>
        <row r="1258">
          <cell r="A1258" t="str">
            <v>Fabric (mn Mtrs)</v>
          </cell>
          <cell r="C1258">
            <v>1.0429999999999999</v>
          </cell>
          <cell r="D1258">
            <v>1.0900000000000001</v>
          </cell>
          <cell r="E1258">
            <v>1.7809999999999999</v>
          </cell>
        </row>
        <row r="1259">
          <cell r="A1259" t="str">
            <v>Fabric (Value)</v>
          </cell>
          <cell r="C1259">
            <v>144.75399999999999</v>
          </cell>
          <cell r="D1259">
            <v>165.08699999999999</v>
          </cell>
          <cell r="E1259">
            <v>293.32799999999997</v>
          </cell>
        </row>
        <row r="1261">
          <cell r="A1261" t="str">
            <v>Knits fabric (mn Mtrs)</v>
          </cell>
          <cell r="C1261">
            <v>0.06</v>
          </cell>
          <cell r="D1261">
            <v>0.05</v>
          </cell>
          <cell r="E1261">
            <v>6.0000000000000001E-3</v>
          </cell>
        </row>
        <row r="1262">
          <cell r="A1262" t="str">
            <v>Knits Faric (Value)</v>
          </cell>
          <cell r="C1262">
            <v>1.7090000000000001</v>
          </cell>
          <cell r="D1262">
            <v>1.294</v>
          </cell>
          <cell r="E1262">
            <v>1.5980000000000001</v>
          </cell>
        </row>
        <row r="1264">
          <cell r="A1264" t="str">
            <v>Stitching Material</v>
          </cell>
          <cell r="C1264">
            <v>6.8079999999999998</v>
          </cell>
          <cell r="D1264">
            <v>6.0330000000000004</v>
          </cell>
          <cell r="E1264">
            <v>14.96</v>
          </cell>
        </row>
        <row r="1266">
          <cell r="A1266" t="str">
            <v>Raw Material - Purchases</v>
          </cell>
          <cell r="C1266">
            <v>1544.377</v>
          </cell>
          <cell r="D1266">
            <v>1125.5</v>
          </cell>
          <cell r="E1266">
            <v>1257.3530000000001</v>
          </cell>
        </row>
        <row r="1267">
          <cell r="A1267" t="str">
            <v>Fabric (mn Mtrs)</v>
          </cell>
          <cell r="C1267">
            <v>11.429</v>
          </cell>
          <cell r="D1267">
            <v>11.308</v>
          </cell>
          <cell r="E1267">
            <v>11.682</v>
          </cell>
        </row>
        <row r="1268">
          <cell r="A1268" t="str">
            <v>Fabric (Value)</v>
          </cell>
          <cell r="C1268">
            <v>1517.912</v>
          </cell>
          <cell r="D1268">
            <v>1080.8330000000001</v>
          </cell>
          <cell r="E1268">
            <v>1189.6510000000001</v>
          </cell>
        </row>
        <row r="1270">
          <cell r="A1270" t="str">
            <v>Knits fabric (mn Mtrs)</v>
          </cell>
          <cell r="C1270">
            <v>8.9999999999999993E-3</v>
          </cell>
          <cell r="D1270">
            <v>8.0000000000000002E-3</v>
          </cell>
          <cell r="E1270">
            <v>0</v>
          </cell>
        </row>
        <row r="1271">
          <cell r="A1271" t="str">
            <v>Knits Faric (Value)</v>
          </cell>
          <cell r="C1271">
            <v>2.8210000000000002</v>
          </cell>
          <cell r="D1271">
            <v>2.4729999999999999</v>
          </cell>
          <cell r="E1271">
            <v>0</v>
          </cell>
        </row>
        <row r="1273">
          <cell r="A1273" t="str">
            <v>Stitching Material</v>
          </cell>
          <cell r="C1273">
            <v>23.643999999999998</v>
          </cell>
          <cell r="D1273">
            <v>42.194000000000003</v>
          </cell>
          <cell r="E1273">
            <v>67.701999999999998</v>
          </cell>
        </row>
        <row r="1275">
          <cell r="A1275" t="str">
            <v>Raw Material - Closing Stock</v>
          </cell>
          <cell r="C1275">
            <v>172.41399999999999</v>
          </cell>
          <cell r="D1275">
            <v>294.92599999999999</v>
          </cell>
          <cell r="E1275">
            <v>208.35499999999999</v>
          </cell>
        </row>
        <row r="1276">
          <cell r="A1276" t="str">
            <v>Fabric (mn Mtrs)</v>
          </cell>
          <cell r="C1276">
            <v>1.0900000000000001</v>
          </cell>
          <cell r="D1276">
            <v>1.7809999999999999</v>
          </cell>
          <cell r="E1276">
            <v>1.266</v>
          </cell>
        </row>
        <row r="1277">
          <cell r="A1277" t="str">
            <v>Fabric (Value)</v>
          </cell>
          <cell r="C1277">
            <v>165.08699999999999</v>
          </cell>
          <cell r="D1277">
            <v>293.32799999999997</v>
          </cell>
          <cell r="E1277">
            <v>198.59399999999999</v>
          </cell>
        </row>
        <row r="1279">
          <cell r="A1279" t="str">
            <v>Knits fabric (mn Mtrs)</v>
          </cell>
          <cell r="C1279">
            <v>5.0000000000000001E-3</v>
          </cell>
          <cell r="D1279">
            <v>6.0000000000000001E-3</v>
          </cell>
          <cell r="E1279">
            <v>4.0000000000000001E-3</v>
          </cell>
        </row>
        <row r="1280">
          <cell r="A1280" t="str">
            <v>Knits Faric (Value)</v>
          </cell>
          <cell r="C1280">
            <v>1.294</v>
          </cell>
          <cell r="D1280">
            <v>1.5980000000000001</v>
          </cell>
          <cell r="E1280">
            <v>0.98299999999999998</v>
          </cell>
        </row>
        <row r="1282">
          <cell r="A1282" t="str">
            <v>Stitching Material</v>
          </cell>
          <cell r="C1282">
            <v>6.0330000000000004</v>
          </cell>
          <cell r="D1282">
            <v>14.96</v>
          </cell>
          <cell r="E1282">
            <v>8.7780000000000005</v>
          </cell>
        </row>
        <row r="1285">
          <cell r="A1285" t="str">
            <v>Inventory Calculations</v>
          </cell>
          <cell r="C1285">
            <v>37773</v>
          </cell>
          <cell r="D1285">
            <v>38139</v>
          </cell>
          <cell r="E1285">
            <v>38504</v>
          </cell>
        </row>
        <row r="1286">
          <cell r="A1286" t="str">
            <v>FG stock per sq ft</v>
          </cell>
        </row>
        <row r="1287">
          <cell r="A1287" t="str">
            <v>Pantaloons</v>
          </cell>
          <cell r="C1287">
            <v>1781</v>
          </cell>
          <cell r="D1287">
            <v>1492</v>
          </cell>
          <cell r="E1287">
            <v>1622</v>
          </cell>
        </row>
        <row r="1288">
          <cell r="A1288" t="str">
            <v>Big Bazaar</v>
          </cell>
          <cell r="C1288">
            <v>1963</v>
          </cell>
          <cell r="D1288">
            <v>1645</v>
          </cell>
          <cell r="E1288">
            <v>1788</v>
          </cell>
        </row>
        <row r="1289">
          <cell r="A1289" t="str">
            <v>Food Bazaar</v>
          </cell>
          <cell r="C1289">
            <v>741</v>
          </cell>
          <cell r="D1289">
            <v>621</v>
          </cell>
          <cell r="E1289">
            <v>675</v>
          </cell>
        </row>
        <row r="1290">
          <cell r="A1290" t="str">
            <v>Central</v>
          </cell>
          <cell r="C1290">
            <v>448</v>
          </cell>
          <cell r="D1290">
            <v>375</v>
          </cell>
          <cell r="E1290">
            <v>408</v>
          </cell>
        </row>
        <row r="1291">
          <cell r="A1291" t="str">
            <v>Total FG inventory Rs mn</v>
          </cell>
          <cell r="B1291">
            <v>699.84500000000003</v>
          </cell>
          <cell r="C1291">
            <v>934.61099999999999</v>
          </cell>
          <cell r="D1291">
            <v>1216.296</v>
          </cell>
          <cell r="E1291">
            <v>2469.62</v>
          </cell>
        </row>
        <row r="1293">
          <cell r="A1293" t="str">
            <v>Year end retail space in Sq ft (mn)</v>
          </cell>
        </row>
        <row r="1294">
          <cell r="A1294" t="str">
            <v>Pantaloons</v>
          </cell>
          <cell r="C1294">
            <v>0.23100000000000001</v>
          </cell>
          <cell r="D1294">
            <v>0.27850000000000003</v>
          </cell>
          <cell r="E1294">
            <v>0.32700000000000001</v>
          </cell>
        </row>
        <row r="1295">
          <cell r="A1295" t="str">
            <v>Big Bazaar</v>
          </cell>
          <cell r="C1295">
            <v>0.2455</v>
          </cell>
          <cell r="D1295">
            <v>0.41599999999999998</v>
          </cell>
          <cell r="E1295">
            <v>0.874</v>
          </cell>
        </row>
        <row r="1296">
          <cell r="A1296" t="str">
            <v>Food Bazaar</v>
          </cell>
          <cell r="C1296">
            <v>5.2499999999999998E-2</v>
          </cell>
          <cell r="D1296">
            <v>0.1045</v>
          </cell>
          <cell r="E1296">
            <v>0.27</v>
          </cell>
        </row>
        <row r="1297">
          <cell r="A1297" t="str">
            <v>Central</v>
          </cell>
          <cell r="C1297">
            <v>0</v>
          </cell>
          <cell r="D1297">
            <v>0.125</v>
          </cell>
          <cell r="E1297">
            <v>0.48699999999999999</v>
          </cell>
        </row>
        <row r="1299">
          <cell r="A1299" t="str">
            <v>Total formatwise inventory Rsmn</v>
          </cell>
        </row>
        <row r="1300">
          <cell r="A1300" t="str">
            <v>Pantaloons</v>
          </cell>
          <cell r="C1300">
            <v>411.411</v>
          </cell>
          <cell r="D1300">
            <v>415.52200000000005</v>
          </cell>
          <cell r="E1300">
            <v>530.39400000000001</v>
          </cell>
        </row>
        <row r="1301">
          <cell r="A1301" t="str">
            <v>Big Bazaar</v>
          </cell>
          <cell r="C1301">
            <v>481.91649999999998</v>
          </cell>
          <cell r="D1301">
            <v>684.31999999999994</v>
          </cell>
          <cell r="E1301">
            <v>1562.712</v>
          </cell>
        </row>
        <row r="1302">
          <cell r="A1302" t="str">
            <v>Food Bazaar</v>
          </cell>
          <cell r="C1302">
            <v>38.902499999999996</v>
          </cell>
          <cell r="D1302">
            <v>64.894499999999994</v>
          </cell>
          <cell r="E1302">
            <v>182.25</v>
          </cell>
        </row>
        <row r="1303">
          <cell r="A1303" t="str">
            <v>Central</v>
          </cell>
          <cell r="C1303">
            <v>0</v>
          </cell>
          <cell r="D1303">
            <v>46.875</v>
          </cell>
          <cell r="E1303">
            <v>198.696</v>
          </cell>
        </row>
        <row r="1304">
          <cell r="A1304" t="str">
            <v>Total Rs mn</v>
          </cell>
          <cell r="C1304">
            <v>932.23</v>
          </cell>
          <cell r="D1304">
            <v>1211.6115</v>
          </cell>
          <cell r="E1304">
            <v>2474.0519999999997</v>
          </cell>
        </row>
        <row r="1306">
          <cell r="A1306" t="str">
            <v>Gross Margin for each business (from the presentation)</v>
          </cell>
        </row>
        <row r="1308">
          <cell r="A1308" t="str">
            <v>Pantaloons</v>
          </cell>
          <cell r="C1308">
            <v>0.45</v>
          </cell>
          <cell r="D1308">
            <v>0.45</v>
          </cell>
          <cell r="E1308">
            <v>0.45</v>
          </cell>
        </row>
        <row r="1309">
          <cell r="A1309" t="str">
            <v>Big Bazaar</v>
          </cell>
          <cell r="C1309">
            <v>0.28000000000000003</v>
          </cell>
          <cell r="D1309">
            <v>0.28000000000000003</v>
          </cell>
          <cell r="E1309">
            <v>0.28000000000000003</v>
          </cell>
        </row>
        <row r="1310">
          <cell r="A1310" t="str">
            <v>Food Bazaar</v>
          </cell>
          <cell r="C1310">
            <v>0.2</v>
          </cell>
          <cell r="D1310">
            <v>0.2</v>
          </cell>
          <cell r="E1310">
            <v>0.2</v>
          </cell>
        </row>
        <row r="1311">
          <cell r="A1311" t="str">
            <v>Central</v>
          </cell>
          <cell r="C1311">
            <v>0.28000000000000003</v>
          </cell>
          <cell r="D1311">
            <v>0.28000000000000003</v>
          </cell>
          <cell r="E1311">
            <v>0.28000000000000003</v>
          </cell>
        </row>
        <row r="1313">
          <cell r="A1313" t="str">
            <v>COGS</v>
          </cell>
        </row>
        <row r="1314">
          <cell r="A1314" t="str">
            <v>Pantaloons</v>
          </cell>
          <cell r="C1314">
            <v>0.55000000000000004</v>
          </cell>
          <cell r="D1314">
            <v>0.55000000000000004</v>
          </cell>
          <cell r="E1314">
            <v>0.55000000000000004</v>
          </cell>
        </row>
        <row r="1315">
          <cell r="A1315" t="str">
            <v>Big Bazaar</v>
          </cell>
          <cell r="C1315">
            <v>0.72</v>
          </cell>
          <cell r="D1315">
            <v>0.72</v>
          </cell>
          <cell r="E1315">
            <v>0.72</v>
          </cell>
        </row>
        <row r="1316">
          <cell r="A1316" t="str">
            <v>Food Bazaar</v>
          </cell>
          <cell r="C1316">
            <v>0.8</v>
          </cell>
          <cell r="D1316">
            <v>0.8</v>
          </cell>
          <cell r="E1316">
            <v>0.8</v>
          </cell>
        </row>
        <row r="1317">
          <cell r="A1317" t="str">
            <v>Central</v>
          </cell>
          <cell r="C1317">
            <v>0.72</v>
          </cell>
          <cell r="D1317">
            <v>0.72</v>
          </cell>
          <cell r="E1317">
            <v>0.72</v>
          </cell>
        </row>
        <row r="1319">
          <cell r="A1319" t="str">
            <v>Inventory based on COGS (Gross Margins)</v>
          </cell>
        </row>
        <row r="1321">
          <cell r="A1321" t="str">
            <v>Pantaloons</v>
          </cell>
          <cell r="C1321">
            <v>266.20711764705885</v>
          </cell>
          <cell r="D1321">
            <v>268.86717647058828</v>
          </cell>
          <cell r="E1321">
            <v>343.19611764705883</v>
          </cell>
        </row>
        <row r="1322">
          <cell r="A1322" t="str">
            <v>Big Bazaar</v>
          </cell>
          <cell r="C1322">
            <v>408.21162352941172</v>
          </cell>
          <cell r="D1322">
            <v>579.65929411764705</v>
          </cell>
          <cell r="E1322">
            <v>1323.7089882352941</v>
          </cell>
        </row>
        <row r="1323">
          <cell r="A1323" t="str">
            <v>Food Bazaar</v>
          </cell>
          <cell r="C1323">
            <v>36.614117647058826</v>
          </cell>
          <cell r="D1323">
            <v>61.077176470588235</v>
          </cell>
          <cell r="E1323">
            <v>171.52941176470591</v>
          </cell>
        </row>
        <row r="1324">
          <cell r="A1324" t="str">
            <v>Central</v>
          </cell>
          <cell r="C1324">
            <v>0</v>
          </cell>
          <cell r="D1324">
            <v>39.705882352941174</v>
          </cell>
          <cell r="E1324">
            <v>168.30719999999999</v>
          </cell>
        </row>
        <row r="1326">
          <cell r="A1326" t="str">
            <v>Total</v>
          </cell>
          <cell r="C1326">
            <v>711.03285882352941</v>
          </cell>
          <cell r="D1326">
            <v>949.30952941176474</v>
          </cell>
          <cell r="E1326">
            <v>2006.7417176470587</v>
          </cell>
        </row>
        <row r="1329">
          <cell r="A1329" t="str">
            <v>Add: Transportation and Handling Charges</v>
          </cell>
          <cell r="C1329">
            <v>34.341999999999999</v>
          </cell>
          <cell r="D1329">
            <v>59.515000000000001</v>
          </cell>
          <cell r="E1329">
            <v>126.568</v>
          </cell>
        </row>
        <row r="1330">
          <cell r="A1330" t="str">
            <v>Total inventory based on GMs plus transport cost</v>
          </cell>
          <cell r="C1330">
            <v>745.37485882352939</v>
          </cell>
          <cell r="D1330">
            <v>1008.8245294117647</v>
          </cell>
          <cell r="E1330">
            <v>2133.3097176470587</v>
          </cell>
        </row>
        <row r="1331">
          <cell r="C1331">
            <v>37773</v>
          </cell>
          <cell r="D1331">
            <v>38139</v>
          </cell>
          <cell r="E1331">
            <v>38504</v>
          </cell>
        </row>
        <row r="1332">
          <cell r="A1332" t="str">
            <v>Annual Overstatement of inventory</v>
          </cell>
          <cell r="C1332">
            <v>186.85514117647062</v>
          </cell>
          <cell r="D1332">
            <v>202.78697058823525</v>
          </cell>
          <cell r="E1332">
            <v>340.74228235294095</v>
          </cell>
        </row>
        <row r="1333">
          <cell r="A1333" t="str">
            <v>Annual P&amp;L impact (PBT)</v>
          </cell>
          <cell r="D1333">
            <v>15.931829411764625</v>
          </cell>
          <cell r="E1333">
            <v>137.9553117647057</v>
          </cell>
        </row>
        <row r="1334">
          <cell r="A1334" t="str">
            <v>% of PBT</v>
          </cell>
          <cell r="D1334">
            <v>6.5262286628562399E-2</v>
          </cell>
          <cell r="E1334">
            <v>0.25970028740948409</v>
          </cell>
        </row>
        <row r="1336">
          <cell r="A1336" t="str">
            <v>Excluding transport and Handling charges</v>
          </cell>
          <cell r="C1336">
            <v>221.19714117647061</v>
          </cell>
          <cell r="D1336">
            <v>262.30197058823524</v>
          </cell>
          <cell r="E1336">
            <v>467.31028235294093</v>
          </cell>
        </row>
        <row r="1337">
          <cell r="A1337" t="str">
            <v>Annual P&amp;L impact</v>
          </cell>
          <cell r="D1337">
            <v>41.104829411764626</v>
          </cell>
          <cell r="E1337">
            <v>205.0083117647057</v>
          </cell>
        </row>
        <row r="1340">
          <cell r="D1340" t="str">
            <v>Markdown for Inv val</v>
          </cell>
          <cell r="E1340">
            <v>0.85</v>
          </cell>
        </row>
        <row r="1345">
          <cell r="A1345" t="str">
            <v>Working for calculating the value and income of AMC</v>
          </cell>
        </row>
        <row r="1346">
          <cell r="A1346" t="str">
            <v>Rs mn</v>
          </cell>
          <cell r="G1346" t="str">
            <v>Year 1</v>
          </cell>
          <cell r="H1346" t="str">
            <v>Year 2</v>
          </cell>
          <cell r="I1346" t="str">
            <v>Year 3</v>
          </cell>
          <cell r="J1346" t="str">
            <v>Year 4</v>
          </cell>
          <cell r="K1346" t="str">
            <v>Year 5</v>
          </cell>
          <cell r="L1346" t="str">
            <v>Year 6</v>
          </cell>
          <cell r="N1346" t="str">
            <v>Year 7</v>
          </cell>
          <cell r="O1346" t="str">
            <v>Year 8</v>
          </cell>
          <cell r="P1346" t="str">
            <v>Year 9</v>
          </cell>
          <cell r="Q1346" t="str">
            <v>IRR</v>
          </cell>
        </row>
        <row r="1347">
          <cell r="A1347" t="str">
            <v>Domestic Fund</v>
          </cell>
        </row>
        <row r="1348">
          <cell r="A1348" t="str">
            <v>Equity Component of the fund</v>
          </cell>
          <cell r="G1348">
            <v>3500</v>
          </cell>
          <cell r="H1348">
            <v>3500</v>
          </cell>
          <cell r="I1348">
            <v>3500</v>
          </cell>
          <cell r="J1348">
            <v>3500</v>
          </cell>
          <cell r="K1348">
            <v>3500</v>
          </cell>
          <cell r="L1348">
            <v>3500</v>
          </cell>
          <cell r="N1348">
            <v>3500</v>
          </cell>
          <cell r="O1348">
            <v>3500</v>
          </cell>
          <cell r="P1348">
            <v>3500</v>
          </cell>
          <cell r="R1348" t="e">
            <v>#REF!</v>
          </cell>
          <cell r="S1348" t="e">
            <v>#REF!</v>
          </cell>
          <cell r="T1348" t="e">
            <v>#REF!</v>
          </cell>
          <cell r="U1348" t="e">
            <v>#REF!</v>
          </cell>
          <cell r="V1348" t="e">
            <v>#REF!</v>
          </cell>
        </row>
        <row r="1349">
          <cell r="A1349" t="str">
            <v>AMC fees</v>
          </cell>
          <cell r="G1349">
            <v>87.5</v>
          </cell>
          <cell r="H1349">
            <v>87.5</v>
          </cell>
          <cell r="I1349">
            <v>87.5</v>
          </cell>
          <cell r="J1349">
            <v>87.5</v>
          </cell>
          <cell r="K1349">
            <v>87.5</v>
          </cell>
          <cell r="L1349">
            <v>87.5</v>
          </cell>
          <cell r="N1349">
            <v>87.5</v>
          </cell>
          <cell r="O1349">
            <v>87.5</v>
          </cell>
          <cell r="P1349">
            <v>87.5</v>
          </cell>
          <cell r="R1349">
            <v>0</v>
          </cell>
          <cell r="S1349">
            <v>0</v>
          </cell>
          <cell r="T1349">
            <v>0</v>
          </cell>
          <cell r="U1349">
            <v>0</v>
          </cell>
          <cell r="V1349">
            <v>10706.580018886711</v>
          </cell>
        </row>
        <row r="1350">
          <cell r="A1350" t="str">
            <v>AMC cost</v>
          </cell>
          <cell r="G1350">
            <v>52.5</v>
          </cell>
          <cell r="H1350">
            <v>52.5</v>
          </cell>
          <cell r="I1350">
            <v>52.5</v>
          </cell>
          <cell r="J1350">
            <v>52.5</v>
          </cell>
          <cell r="K1350">
            <v>52.5</v>
          </cell>
          <cell r="L1350">
            <v>52.5</v>
          </cell>
          <cell r="N1350">
            <v>52.5</v>
          </cell>
          <cell r="O1350">
            <v>52.5</v>
          </cell>
          <cell r="P1350">
            <v>52.5</v>
          </cell>
        </row>
        <row r="1351">
          <cell r="A1351" t="str">
            <v>Income to AMC</v>
          </cell>
          <cell r="G1351">
            <v>26.6</v>
          </cell>
          <cell r="H1351">
            <v>26.6</v>
          </cell>
          <cell r="I1351">
            <v>26.6</v>
          </cell>
          <cell r="J1351">
            <v>26.6</v>
          </cell>
          <cell r="K1351">
            <v>26.6</v>
          </cell>
          <cell r="L1351">
            <v>26.6</v>
          </cell>
          <cell r="N1351">
            <v>26.6</v>
          </cell>
          <cell r="O1351">
            <v>26.6</v>
          </cell>
          <cell r="P1351">
            <v>26.6</v>
          </cell>
          <cell r="S1351" t="e">
            <v>#NUM!</v>
          </cell>
        </row>
        <row r="1352">
          <cell r="A1352" t="str">
            <v>Value of fund</v>
          </cell>
          <cell r="H1352">
            <v>4024.9999999999995</v>
          </cell>
          <cell r="I1352">
            <v>4628.7499999999991</v>
          </cell>
          <cell r="J1352">
            <v>5323.0624999999982</v>
          </cell>
          <cell r="K1352">
            <v>6121.5218749999976</v>
          </cell>
          <cell r="L1352">
            <v>7039.7501562499965</v>
          </cell>
          <cell r="N1352">
            <v>8095.7126796874954</v>
          </cell>
          <cell r="O1352">
            <v>9310.0695816406187</v>
          </cell>
          <cell r="P1352">
            <v>10706.580018886711</v>
          </cell>
          <cell r="Q1352">
            <v>0.15</v>
          </cell>
        </row>
        <row r="1353">
          <cell r="A1353" t="str">
            <v>Total Profits</v>
          </cell>
          <cell r="P1353">
            <v>7206.5800188867106</v>
          </cell>
        </row>
        <row r="1354">
          <cell r="A1354" t="str">
            <v>20% carry</v>
          </cell>
          <cell r="P1354">
            <v>1095.4001628707802</v>
          </cell>
        </row>
        <row r="1357">
          <cell r="A1357" t="str">
            <v>International Fund</v>
          </cell>
        </row>
        <row r="1358">
          <cell r="A1358" t="str">
            <v>Equity Component of the fund</v>
          </cell>
          <cell r="G1358">
            <v>15750</v>
          </cell>
          <cell r="H1358">
            <v>15750</v>
          </cell>
          <cell r="I1358">
            <v>15750</v>
          </cell>
          <cell r="J1358">
            <v>15750</v>
          </cell>
          <cell r="K1358">
            <v>15750</v>
          </cell>
          <cell r="L1358">
            <v>15750</v>
          </cell>
          <cell r="N1358">
            <v>15750</v>
          </cell>
          <cell r="O1358">
            <v>15750</v>
          </cell>
          <cell r="P1358">
            <v>15750</v>
          </cell>
        </row>
        <row r="1359">
          <cell r="A1359" t="str">
            <v>AMC fees</v>
          </cell>
          <cell r="G1359">
            <v>315</v>
          </cell>
          <cell r="H1359">
            <v>315</v>
          </cell>
          <cell r="I1359">
            <v>315</v>
          </cell>
          <cell r="J1359">
            <v>315</v>
          </cell>
          <cell r="K1359">
            <v>315</v>
          </cell>
          <cell r="L1359">
            <v>315</v>
          </cell>
          <cell r="N1359">
            <v>315</v>
          </cell>
          <cell r="O1359">
            <v>315</v>
          </cell>
          <cell r="P1359">
            <v>315</v>
          </cell>
        </row>
        <row r="1360">
          <cell r="A1360" t="str">
            <v>AMC cost</v>
          </cell>
          <cell r="G1360">
            <v>192.15</v>
          </cell>
          <cell r="H1360">
            <v>192.15</v>
          </cell>
          <cell r="I1360">
            <v>192.15</v>
          </cell>
          <cell r="J1360">
            <v>192.15</v>
          </cell>
          <cell r="K1360">
            <v>192.15</v>
          </cell>
          <cell r="L1360">
            <v>192.15</v>
          </cell>
          <cell r="N1360">
            <v>192.15</v>
          </cell>
          <cell r="O1360">
            <v>192.15</v>
          </cell>
          <cell r="P1360">
            <v>192.15</v>
          </cell>
        </row>
        <row r="1361">
          <cell r="A1361" t="str">
            <v>Income to AMC</v>
          </cell>
          <cell r="G1361">
            <v>122.85</v>
          </cell>
          <cell r="H1361">
            <v>122.85</v>
          </cell>
          <cell r="I1361">
            <v>122.85</v>
          </cell>
          <cell r="J1361">
            <v>122.85</v>
          </cell>
          <cell r="K1361">
            <v>122.85</v>
          </cell>
          <cell r="L1361">
            <v>122.85</v>
          </cell>
          <cell r="N1361">
            <v>122.85</v>
          </cell>
          <cell r="O1361">
            <v>122.85</v>
          </cell>
          <cell r="P1361">
            <v>122.85</v>
          </cell>
        </row>
        <row r="1362">
          <cell r="A1362" t="str">
            <v>Value of fund</v>
          </cell>
          <cell r="H1362">
            <v>18112.5</v>
          </cell>
          <cell r="I1362">
            <v>20829.375</v>
          </cell>
          <cell r="J1362">
            <v>23953.781249999996</v>
          </cell>
          <cell r="K1362">
            <v>27546.848437499993</v>
          </cell>
          <cell r="L1362">
            <v>31678.875703124992</v>
          </cell>
          <cell r="N1362">
            <v>36430.70705859374</v>
          </cell>
          <cell r="O1362">
            <v>41895.313117382801</v>
          </cell>
          <cell r="P1362">
            <v>48179.610084990214</v>
          </cell>
        </row>
        <row r="1363">
          <cell r="A1363" t="str">
            <v>Total Profits</v>
          </cell>
          <cell r="P1363">
            <v>32429.610084990214</v>
          </cell>
        </row>
        <row r="1364">
          <cell r="A1364" t="str">
            <v>20% carry</v>
          </cell>
          <cell r="P1364">
            <v>6485.9220169980435</v>
          </cell>
        </row>
        <row r="1366">
          <cell r="A1366" t="str">
            <v>Consumer Fund</v>
          </cell>
        </row>
        <row r="1367">
          <cell r="A1367" t="str">
            <v>Equity Component of the fund</v>
          </cell>
          <cell r="G1367">
            <v>20250</v>
          </cell>
          <cell r="H1367">
            <v>20250</v>
          </cell>
          <cell r="I1367">
            <v>20250</v>
          </cell>
          <cell r="J1367">
            <v>20250</v>
          </cell>
          <cell r="K1367">
            <v>20250</v>
          </cell>
          <cell r="L1367">
            <v>20250</v>
          </cell>
          <cell r="N1367">
            <v>20250</v>
          </cell>
          <cell r="O1367">
            <v>20250</v>
          </cell>
          <cell r="P1367">
            <v>20250</v>
          </cell>
        </row>
        <row r="1368">
          <cell r="A1368" t="str">
            <v>AMC fees</v>
          </cell>
          <cell r="G1368">
            <v>405</v>
          </cell>
          <cell r="H1368">
            <v>405</v>
          </cell>
          <cell r="I1368">
            <v>405</v>
          </cell>
          <cell r="J1368">
            <v>405</v>
          </cell>
          <cell r="K1368">
            <v>405</v>
          </cell>
          <cell r="L1368">
            <v>405</v>
          </cell>
          <cell r="N1368">
            <v>405</v>
          </cell>
          <cell r="O1368">
            <v>405</v>
          </cell>
          <cell r="P1368">
            <v>405</v>
          </cell>
        </row>
        <row r="1369">
          <cell r="A1369" t="str">
            <v>AMC cost</v>
          </cell>
          <cell r="G1369">
            <v>243</v>
          </cell>
          <cell r="H1369">
            <v>243</v>
          </cell>
          <cell r="I1369">
            <v>243</v>
          </cell>
          <cell r="J1369">
            <v>243</v>
          </cell>
          <cell r="K1369">
            <v>243</v>
          </cell>
          <cell r="L1369">
            <v>243</v>
          </cell>
          <cell r="N1369">
            <v>243</v>
          </cell>
          <cell r="O1369">
            <v>243</v>
          </cell>
          <cell r="P1369">
            <v>243</v>
          </cell>
        </row>
        <row r="1370">
          <cell r="A1370" t="str">
            <v>Income to AMC</v>
          </cell>
          <cell r="G1370">
            <v>162</v>
          </cell>
          <cell r="H1370">
            <v>162</v>
          </cell>
          <cell r="I1370">
            <v>162</v>
          </cell>
          <cell r="J1370">
            <v>162</v>
          </cell>
          <cell r="K1370">
            <v>162</v>
          </cell>
          <cell r="L1370">
            <v>162</v>
          </cell>
          <cell r="N1370">
            <v>162</v>
          </cell>
          <cell r="O1370">
            <v>162</v>
          </cell>
          <cell r="P1370">
            <v>162</v>
          </cell>
        </row>
        <row r="1371">
          <cell r="A1371" t="str">
            <v>Value of fund</v>
          </cell>
          <cell r="H1371">
            <v>23287.5</v>
          </cell>
          <cell r="I1371">
            <v>26780.624999999996</v>
          </cell>
          <cell r="J1371">
            <v>30797.718749999993</v>
          </cell>
          <cell r="K1371">
            <v>35417.376562499987</v>
          </cell>
          <cell r="L1371">
            <v>40729.983046874979</v>
          </cell>
          <cell r="N1371">
            <v>46839.480503906219</v>
          </cell>
          <cell r="O1371">
            <v>53865.402579492147</v>
          </cell>
          <cell r="P1371">
            <v>61945.212966415966</v>
          </cell>
        </row>
        <row r="1372">
          <cell r="A1372" t="str">
            <v>Total Profits</v>
          </cell>
          <cell r="P1372">
            <v>41695.212966415966</v>
          </cell>
        </row>
        <row r="1373">
          <cell r="A1373" t="str">
            <v>20% carry</v>
          </cell>
          <cell r="P1373">
            <v>8339.0425932831931</v>
          </cell>
        </row>
        <row r="1379">
          <cell r="A1379" t="str">
            <v>Total Carry</v>
          </cell>
          <cell r="G1379" t="str">
            <v>PV</v>
          </cell>
          <cell r="H1379">
            <v>4356.5654721263081</v>
          </cell>
          <cell r="P1379">
            <v>11144.255341206412</v>
          </cell>
          <cell r="Q1379">
            <v>0.11</v>
          </cell>
        </row>
        <row r="1380">
          <cell r="A1380" t="str">
            <v>Per share for PE</v>
          </cell>
          <cell r="H1380">
            <v>162.0324123973038</v>
          </cell>
          <cell r="P1380">
            <v>414.48489385972442</v>
          </cell>
        </row>
        <row r="1381">
          <cell r="A1381" t="str">
            <v>Total Income to AMC - Post Tax</v>
          </cell>
          <cell r="G1381">
            <v>206.61592999999999</v>
          </cell>
          <cell r="H1381">
            <v>206.61592999999999</v>
          </cell>
          <cell r="I1381">
            <v>206.61592999999999</v>
          </cell>
          <cell r="J1381">
            <v>206.61592999999999</v>
          </cell>
          <cell r="K1381">
            <v>206.61592999999999</v>
          </cell>
          <cell r="L1381">
            <v>206.61592999999999</v>
          </cell>
          <cell r="N1381">
            <v>206.61592999999999</v>
          </cell>
          <cell r="O1381">
            <v>206.61592999999999</v>
          </cell>
          <cell r="P1381">
            <v>206.61592999999999</v>
          </cell>
        </row>
        <row r="1383">
          <cell r="A1383" t="str">
            <v>PV of AMC fees</v>
          </cell>
          <cell r="G1383">
            <v>1189.9060616918389</v>
          </cell>
        </row>
        <row r="1385">
          <cell r="A1385" t="str">
            <v>Total Value PV</v>
          </cell>
          <cell r="G1385">
            <v>5546.4715338181468</v>
          </cell>
        </row>
        <row r="1386">
          <cell r="A1386" t="str">
            <v>Per share value for DCF - to include only 76% of carry domestic??</v>
          </cell>
          <cell r="G1386">
            <v>34.359433382797874</v>
          </cell>
        </row>
        <row r="1389">
          <cell r="J1389">
            <v>40330</v>
          </cell>
        </row>
        <row r="1391">
          <cell r="A1391" t="str">
            <v>Home Business</v>
          </cell>
          <cell r="G1391">
            <v>39234</v>
          </cell>
          <cell r="H1391">
            <v>39600</v>
          </cell>
          <cell r="I1391">
            <v>39965</v>
          </cell>
        </row>
        <row r="1392">
          <cell r="A1392" t="str">
            <v>Revenues</v>
          </cell>
          <cell r="G1392">
            <v>2500</v>
          </cell>
          <cell r="H1392">
            <v>6250</v>
          </cell>
          <cell r="I1392">
            <v>11250</v>
          </cell>
          <cell r="J1392">
            <v>20250</v>
          </cell>
        </row>
        <row r="1393">
          <cell r="A1393" t="str">
            <v>GMs</v>
          </cell>
          <cell r="G1393">
            <v>0.24</v>
          </cell>
          <cell r="H1393">
            <v>0.24</v>
          </cell>
          <cell r="I1393">
            <v>0.24</v>
          </cell>
          <cell r="J1393">
            <v>0.24</v>
          </cell>
        </row>
        <row r="1394">
          <cell r="A1394" t="str">
            <v>GMs</v>
          </cell>
          <cell r="G1394">
            <v>600</v>
          </cell>
          <cell r="H1394">
            <v>1500</v>
          </cell>
          <cell r="I1394">
            <v>2700</v>
          </cell>
          <cell r="J1394">
            <v>4860</v>
          </cell>
        </row>
        <row r="1395">
          <cell r="A1395" t="str">
            <v>EBITDA Margin</v>
          </cell>
          <cell r="G1395">
            <v>0.06</v>
          </cell>
          <cell r="H1395">
            <v>0.06</v>
          </cell>
          <cell r="I1395">
            <v>0.06</v>
          </cell>
          <cell r="J1395">
            <v>0.06</v>
          </cell>
        </row>
        <row r="1396">
          <cell r="A1396" t="str">
            <v>EBITDA</v>
          </cell>
          <cell r="G1396">
            <v>150</v>
          </cell>
          <cell r="H1396">
            <v>375</v>
          </cell>
          <cell r="I1396">
            <v>675</v>
          </cell>
          <cell r="J1396">
            <v>1215</v>
          </cell>
        </row>
        <row r="1397">
          <cell r="A1397" t="str">
            <v>Net Profit Margin</v>
          </cell>
          <cell r="G1397">
            <v>0</v>
          </cell>
          <cell r="H1397">
            <v>1.4999999999999999E-2</v>
          </cell>
          <cell r="I1397">
            <v>2.5000000000000001E-2</v>
          </cell>
          <cell r="J1397">
            <v>0.03</v>
          </cell>
        </row>
        <row r="1398">
          <cell r="A1398" t="str">
            <v xml:space="preserve">Net Profit </v>
          </cell>
          <cell r="G1398">
            <v>0</v>
          </cell>
          <cell r="H1398">
            <v>93.75</v>
          </cell>
          <cell r="I1398">
            <v>281.25</v>
          </cell>
          <cell r="J1398">
            <v>607.5</v>
          </cell>
        </row>
        <row r="1399">
          <cell r="A1399" t="str">
            <v>Contribution total Net profits</v>
          </cell>
          <cell r="G1399">
            <v>0</v>
          </cell>
          <cell r="H1399">
            <v>7.4448183236352758E-2</v>
          </cell>
          <cell r="I1399">
            <v>0.15662511875757695</v>
          </cell>
        </row>
        <row r="1402">
          <cell r="A1402" t="str">
            <v>Adjusted  PAT</v>
          </cell>
          <cell r="B1402">
            <v>70.252000000000166</v>
          </cell>
          <cell r="C1402">
            <v>114.07000000000052</v>
          </cell>
          <cell r="D1402">
            <v>197.78699999999955</v>
          </cell>
          <cell r="E1402">
            <v>385.51269999999954</v>
          </cell>
          <cell r="F1402">
            <v>641.19399999999769</v>
          </cell>
          <cell r="G1402">
            <v>607.07040000000711</v>
          </cell>
          <cell r="H1402">
            <v>1259.2651146686712</v>
          </cell>
          <cell r="I1402">
            <v>1795.6889816333764</v>
          </cell>
        </row>
        <row r="1403">
          <cell r="A1403" t="str">
            <v>Adjusted EPS</v>
          </cell>
          <cell r="B1403">
            <v>3.6875068771357715</v>
          </cell>
          <cell r="C1403">
            <v>5.7026861411473924</v>
          </cell>
          <cell r="D1403">
            <v>1.879108358442839</v>
          </cell>
          <cell r="E1403">
            <v>3.186383279707425</v>
          </cell>
          <cell r="F1403">
            <v>4.3359514736760092</v>
          </cell>
          <cell r="G1403">
            <v>3.7606962985907204</v>
          </cell>
          <cell r="H1403">
            <v>7.1867382563357545</v>
          </cell>
          <cell r="I1403">
            <v>9.8006898033464633</v>
          </cell>
        </row>
        <row r="1405">
          <cell r="A1405" t="str">
            <v>Less Inventory Gains</v>
          </cell>
          <cell r="B1405">
            <v>0</v>
          </cell>
          <cell r="C1405">
            <v>0</v>
          </cell>
          <cell r="D1405">
            <v>16.582075294117544</v>
          </cell>
          <cell r="E1405">
            <v>-5.3855132773109062</v>
          </cell>
          <cell r="F1405">
            <v>100.7975092436975</v>
          </cell>
          <cell r="G1405">
            <v>550.20325106420205</v>
          </cell>
          <cell r="H1405">
            <v>440.88606969646935</v>
          </cell>
          <cell r="I1405">
            <v>601.08712418258983</v>
          </cell>
        </row>
        <row r="1406">
          <cell r="A1406" t="str">
            <v>Add: AMC Income</v>
          </cell>
          <cell r="B1406">
            <v>0</v>
          </cell>
          <cell r="C1406">
            <v>0</v>
          </cell>
          <cell r="D1406">
            <v>0</v>
          </cell>
          <cell r="E1406">
            <v>0</v>
          </cell>
          <cell r="F1406">
            <v>0</v>
          </cell>
          <cell r="G1406">
            <v>206.61592999999999</v>
          </cell>
          <cell r="H1406">
            <v>206.61592999999999</v>
          </cell>
          <cell r="I1406">
            <v>206.61592999999999</v>
          </cell>
          <cell r="J1406">
            <v>0.11506220292784784</v>
          </cell>
        </row>
        <row r="1407">
          <cell r="A1407" t="str">
            <v>Add Income From Home</v>
          </cell>
          <cell r="B1407">
            <v>0</v>
          </cell>
          <cell r="C1407">
            <v>0</v>
          </cell>
          <cell r="D1407">
            <v>0</v>
          </cell>
          <cell r="E1407">
            <v>0</v>
          </cell>
          <cell r="F1407">
            <v>0</v>
          </cell>
          <cell r="G1407">
            <v>0</v>
          </cell>
          <cell r="H1407">
            <v>93.75</v>
          </cell>
          <cell r="I1407">
            <v>281.25</v>
          </cell>
          <cell r="J1407">
            <v>0.15662511875757695</v>
          </cell>
        </row>
        <row r="1409">
          <cell r="A1409" t="str">
            <v>Total PAT</v>
          </cell>
          <cell r="B1409">
            <v>70.252000000000166</v>
          </cell>
          <cell r="C1409">
            <v>114.07000000000052</v>
          </cell>
          <cell r="D1409">
            <v>181.20492470588201</v>
          </cell>
          <cell r="E1409">
            <v>390.89821327731045</v>
          </cell>
          <cell r="F1409">
            <v>641.19399999999769</v>
          </cell>
          <cell r="G1409">
            <v>813.68633000000705</v>
          </cell>
          <cell r="H1409">
            <v>1559.6310446686712</v>
          </cell>
          <cell r="I1409">
            <v>2283.5549116333764</v>
          </cell>
        </row>
        <row r="1410">
          <cell r="A1410" t="str">
            <v>EPS</v>
          </cell>
          <cell r="B1410">
            <v>3.6875068771357715</v>
          </cell>
          <cell r="C1410">
            <v>5.7026861411473924</v>
          </cell>
          <cell r="D1410">
            <v>1.7215675883947326</v>
          </cell>
          <cell r="E1410">
            <v>3.2308962346878074</v>
          </cell>
          <cell r="F1410">
            <v>4.3359514736760092</v>
          </cell>
          <cell r="G1410">
            <v>5.0406463063342546</v>
          </cell>
          <cell r="H1410">
            <v>8.9009533925176498</v>
          </cell>
          <cell r="I1410">
            <v>12.463412966687317</v>
          </cell>
        </row>
        <row r="1411">
          <cell r="A1411" t="str">
            <v>Consensus</v>
          </cell>
          <cell r="G1411">
            <v>7.14</v>
          </cell>
          <cell r="H1411">
            <v>12.48</v>
          </cell>
          <cell r="I1411">
            <v>20.98</v>
          </cell>
        </row>
        <row r="1412">
          <cell r="G1412">
            <v>-0.29402712796439012</v>
          </cell>
          <cell r="H1412">
            <v>-0.28678258072775242</v>
          </cell>
          <cell r="I1412">
            <v>-0.40593837146390288</v>
          </cell>
        </row>
        <row r="1414">
          <cell r="F1414" t="str">
            <v>IRR on Equity component</v>
          </cell>
          <cell r="G1414">
            <v>0.05</v>
          </cell>
          <cell r="H1414">
            <v>0.1</v>
          </cell>
          <cell r="I1414">
            <v>0.15000000000000002</v>
          </cell>
          <cell r="J1414">
            <v>0.2</v>
          </cell>
          <cell r="K1414">
            <v>0.25</v>
          </cell>
        </row>
        <row r="1415">
          <cell r="F1415" t="str">
            <v>Net PV on per share</v>
          </cell>
          <cell r="G1415">
            <v>81.849924722931803</v>
          </cell>
          <cell r="H1415">
            <v>134.28416738908618</v>
          </cell>
          <cell r="I1415">
            <v>206.3419469426394</v>
          </cell>
          <cell r="J1415">
            <v>304.01022495589962</v>
          </cell>
          <cell r="K1415">
            <v>434.72698429327357</v>
          </cell>
        </row>
        <row r="1416">
          <cell r="G1416">
            <v>-0.87795045263113181</v>
          </cell>
        </row>
        <row r="1435">
          <cell r="A1435" t="str">
            <v>P&amp;L items</v>
          </cell>
          <cell r="B1435">
            <v>37408</v>
          </cell>
          <cell r="C1435">
            <v>37773</v>
          </cell>
          <cell r="D1435">
            <v>38139</v>
          </cell>
          <cell r="E1435">
            <v>38504</v>
          </cell>
          <cell r="F1435">
            <v>38869</v>
          </cell>
        </row>
        <row r="1436">
          <cell r="A1436" t="str">
            <v>Employee Cost</v>
          </cell>
          <cell r="B1436">
            <v>135.93800000000002</v>
          </cell>
          <cell r="C1436">
            <v>168.00799999999998</v>
          </cell>
          <cell r="D1436">
            <v>275.25000000000006</v>
          </cell>
          <cell r="E1436">
            <v>506.54199999999997</v>
          </cell>
          <cell r="F1436">
            <v>1120.7370000000001</v>
          </cell>
        </row>
        <row r="1437">
          <cell r="A1437" t="str">
            <v>Depreciation</v>
          </cell>
          <cell r="B1437">
            <v>42.2</v>
          </cell>
          <cell r="C1437">
            <v>63.529000000000003</v>
          </cell>
          <cell r="D1437">
            <v>87.927999999999997</v>
          </cell>
          <cell r="E1437">
            <v>133.333</v>
          </cell>
          <cell r="F1437">
            <v>208.161</v>
          </cell>
        </row>
        <row r="1438">
          <cell r="A1438" t="str">
            <v>Power &amp; Fuel</v>
          </cell>
          <cell r="B1438">
            <v>53.35</v>
          </cell>
          <cell r="C1438">
            <v>79.406000000000006</v>
          </cell>
          <cell r="D1438">
            <v>120.783</v>
          </cell>
          <cell r="E1438">
            <v>219.53800000000001</v>
          </cell>
          <cell r="F1438">
            <v>374.101</v>
          </cell>
        </row>
        <row r="1439">
          <cell r="A1439" t="str">
            <v>Rent</v>
          </cell>
          <cell r="B1439">
            <v>100.273</v>
          </cell>
          <cell r="C1439">
            <v>157.14599999999999</v>
          </cell>
          <cell r="D1439">
            <v>275.88200000000001</v>
          </cell>
          <cell r="E1439">
            <v>479.68599999999998</v>
          </cell>
          <cell r="F1439">
            <v>1058.152</v>
          </cell>
        </row>
        <row r="1440">
          <cell r="A1440" t="str">
            <v>Mall Maintenance</v>
          </cell>
          <cell r="B1440">
            <v>3.0910000000000002</v>
          </cell>
          <cell r="C1440">
            <v>41.314999999999998</v>
          </cell>
          <cell r="D1440">
            <v>101.268</v>
          </cell>
          <cell r="E1440">
            <v>216.82400000000001</v>
          </cell>
          <cell r="F1440">
            <v>336.072</v>
          </cell>
        </row>
        <row r="1441">
          <cell r="A1441" t="str">
            <v>Total - Establishment cost</v>
          </cell>
          <cell r="B1441">
            <v>103.36399999999999</v>
          </cell>
          <cell r="C1441">
            <v>198.46099999999998</v>
          </cell>
          <cell r="D1441">
            <v>377.15</v>
          </cell>
          <cell r="E1441">
            <v>696.51</v>
          </cell>
          <cell r="F1441">
            <v>1394.2240000000002</v>
          </cell>
        </row>
        <row r="1442">
          <cell r="A1442" t="str">
            <v>Sales</v>
          </cell>
          <cell r="B1442">
            <v>2852.8919999999998</v>
          </cell>
          <cell r="C1442">
            <v>4448.3369999999995</v>
          </cell>
          <cell r="D1442">
            <v>6583.1179999999995</v>
          </cell>
          <cell r="E1442">
            <v>10527.968000000001</v>
          </cell>
          <cell r="F1442">
            <v>18677.704999999998</v>
          </cell>
        </row>
        <row r="1443">
          <cell r="A1443" t="str">
            <v>Other Operating Revenue</v>
          </cell>
          <cell r="B1443">
            <v>63.895000000000003</v>
          </cell>
          <cell r="C1443">
            <v>74.775000000000006</v>
          </cell>
          <cell r="D1443">
            <v>109.83799999999999</v>
          </cell>
          <cell r="E1443">
            <v>345.30700000000002</v>
          </cell>
          <cell r="F1443">
            <v>1092.7260000000001</v>
          </cell>
        </row>
        <row r="1444">
          <cell r="A1444" t="str">
            <v>BS Items</v>
          </cell>
          <cell r="B1444">
            <v>37408</v>
          </cell>
          <cell r="C1444">
            <v>37773</v>
          </cell>
          <cell r="D1444">
            <v>38139</v>
          </cell>
          <cell r="E1444">
            <v>38504</v>
          </cell>
          <cell r="F1444">
            <v>38869</v>
          </cell>
        </row>
        <row r="1446">
          <cell r="A1446" t="str">
            <v>Gross Block</v>
          </cell>
          <cell r="B1446">
            <v>1954.2270000000005</v>
          </cell>
          <cell r="C1446">
            <v>2406.7639999999997</v>
          </cell>
          <cell r="D1446">
            <v>1847.0780000000002</v>
          </cell>
          <cell r="E1446">
            <v>2511.0430000000001</v>
          </cell>
          <cell r="F1446">
            <v>3660.0519999999997</v>
          </cell>
        </row>
        <row r="1447">
          <cell r="A1447" t="str">
            <v>Change in GB</v>
          </cell>
          <cell r="C1447">
            <v>452.53699999999913</v>
          </cell>
          <cell r="D1447">
            <v>-559.68599999999947</v>
          </cell>
          <cell r="E1447">
            <v>663.96499999999992</v>
          </cell>
          <cell r="F1447">
            <v>1149.0089999999996</v>
          </cell>
        </row>
        <row r="1448">
          <cell r="A1448" t="str">
            <v>Furniture and Fixtures</v>
          </cell>
          <cell r="C1448">
            <v>401.18099999999998</v>
          </cell>
          <cell r="D1448">
            <v>620.053</v>
          </cell>
          <cell r="E1448">
            <v>953.21600000000001</v>
          </cell>
          <cell r="F1448">
            <v>1514.421</v>
          </cell>
        </row>
        <row r="1449">
          <cell r="A1449" t="str">
            <v>Addition of Furtinture fixtures</v>
          </cell>
          <cell r="C1449">
            <v>180.285</v>
          </cell>
          <cell r="D1449">
            <v>219.648</v>
          </cell>
          <cell r="E1449">
            <v>346.61500000000001</v>
          </cell>
          <cell r="F1449">
            <v>561.20500000000004</v>
          </cell>
        </row>
        <row r="1450">
          <cell r="A1450" t="str">
            <v>Computers owned</v>
          </cell>
          <cell r="C1450">
            <v>133.447</v>
          </cell>
          <cell r="D1450">
            <v>192.054</v>
          </cell>
          <cell r="E1450">
            <v>287.02100000000002</v>
          </cell>
          <cell r="F1450">
            <v>526.82299999999998</v>
          </cell>
        </row>
        <row r="1451">
          <cell r="A1451" t="str">
            <v>Addition of owned computers</v>
          </cell>
          <cell r="C1451">
            <v>22.276</v>
          </cell>
          <cell r="D1451">
            <v>58.62</v>
          </cell>
          <cell r="E1451">
            <v>94.966999999999999</v>
          </cell>
          <cell r="F1451">
            <v>240.875</v>
          </cell>
        </row>
        <row r="1452">
          <cell r="A1452" t="str">
            <v>Inventories</v>
          </cell>
          <cell r="B1452">
            <v>874.10300000000007</v>
          </cell>
          <cell r="C1452">
            <v>1143.8129999999999</v>
          </cell>
          <cell r="D1452">
            <v>1575.9740000000002</v>
          </cell>
          <cell r="E1452">
            <v>2759.2559999999999</v>
          </cell>
          <cell r="F1452">
            <v>5070.2219999999998</v>
          </cell>
        </row>
        <row r="1453">
          <cell r="A1453" t="str">
            <v>Finished Goods Average</v>
          </cell>
          <cell r="C1453">
            <v>934.61099999999999</v>
          </cell>
          <cell r="D1453">
            <v>1216.296</v>
          </cell>
          <cell r="E1453">
            <v>2469.62</v>
          </cell>
          <cell r="F1453">
            <v>4804.2860000000001</v>
          </cell>
        </row>
        <row r="1454">
          <cell r="A1454" t="str">
            <v>Sundry Debtors</v>
          </cell>
          <cell r="B1454">
            <v>176.86</v>
          </cell>
          <cell r="C1454">
            <v>223.22499999999999</v>
          </cell>
          <cell r="D1454">
            <v>175.84199999999998</v>
          </cell>
          <cell r="E1454">
            <v>123.066</v>
          </cell>
          <cell r="F1454">
            <v>170.292</v>
          </cell>
        </row>
        <row r="1455">
          <cell r="A1455" t="str">
            <v>Deposits</v>
          </cell>
          <cell r="B1455">
            <v>116.38</v>
          </cell>
          <cell r="C1455">
            <v>151.32300000000001</v>
          </cell>
          <cell r="D1455">
            <v>281.16300000000001</v>
          </cell>
          <cell r="E1455">
            <v>645.30899999999997</v>
          </cell>
          <cell r="F1455">
            <v>1975.616</v>
          </cell>
        </row>
        <row r="1456">
          <cell r="A1456" t="str">
            <v>Increase in deposits</v>
          </cell>
          <cell r="C1456">
            <v>34.943000000000012</v>
          </cell>
          <cell r="D1456">
            <v>129.84</v>
          </cell>
          <cell r="E1456">
            <v>364.14599999999996</v>
          </cell>
          <cell r="F1456">
            <v>1330.307</v>
          </cell>
        </row>
        <row r="1457">
          <cell r="A1457" t="str">
            <v>Loans and Advances</v>
          </cell>
          <cell r="B1457">
            <v>233.31899999999999</v>
          </cell>
          <cell r="C1457">
            <v>214.26800000000003</v>
          </cell>
          <cell r="D1457">
            <v>409.54300000000001</v>
          </cell>
          <cell r="E1457">
            <v>936.56330000000003</v>
          </cell>
          <cell r="F1457">
            <v>3355.0130000000004</v>
          </cell>
        </row>
        <row r="1458">
          <cell r="A1458" t="str">
            <v>Sundry Creditors</v>
          </cell>
          <cell r="B1458">
            <v>237.78100000000001</v>
          </cell>
          <cell r="C1458">
            <v>175.97200000000001</v>
          </cell>
          <cell r="D1458">
            <v>135.76300000000001</v>
          </cell>
          <cell r="E1458">
            <v>786.928</v>
          </cell>
          <cell r="F1458">
            <v>1185.44</v>
          </cell>
        </row>
        <row r="1459">
          <cell r="A1459" t="str">
            <v>Acceptances</v>
          </cell>
          <cell r="B1459">
            <v>149.477</v>
          </cell>
          <cell r="C1459">
            <v>327.90199999999999</v>
          </cell>
          <cell r="D1459">
            <v>405.29500000000002</v>
          </cell>
          <cell r="E1459">
            <v>113.69</v>
          </cell>
          <cell r="F1459">
            <v>584.52800000000002</v>
          </cell>
        </row>
        <row r="1460">
          <cell r="A1460" t="str">
            <v>Total of Sundry Creditors and Acceptances</v>
          </cell>
          <cell r="B1460">
            <v>387.25800000000004</v>
          </cell>
          <cell r="C1460">
            <v>503.87400000000002</v>
          </cell>
          <cell r="D1460">
            <v>541.05799999999999</v>
          </cell>
          <cell r="E1460">
            <v>900.61799999999994</v>
          </cell>
          <cell r="F1460">
            <v>1769.9680000000001</v>
          </cell>
        </row>
        <row r="1461">
          <cell r="A1461" t="str">
            <v>Deposits from customers</v>
          </cell>
          <cell r="B1461">
            <v>0</v>
          </cell>
          <cell r="C1461">
            <v>36.277000000000001</v>
          </cell>
          <cell r="D1461">
            <v>84.367999999999995</v>
          </cell>
          <cell r="E1461">
            <v>160.16300000000001</v>
          </cell>
          <cell r="F1461">
            <v>182.65899999999999</v>
          </cell>
        </row>
        <row r="1463">
          <cell r="A1463" t="str">
            <v>YE sq ft mn</v>
          </cell>
          <cell r="C1463">
            <v>0.52900000000000003</v>
          </cell>
          <cell r="D1463">
            <v>0.92400000000000004</v>
          </cell>
          <cell r="E1463">
            <v>1.96</v>
          </cell>
          <cell r="F1463">
            <v>2.75</v>
          </cell>
        </row>
        <row r="1464">
          <cell r="A1464" t="str">
            <v>Average sq ft mn</v>
          </cell>
          <cell r="D1464">
            <v>0.72650000000000003</v>
          </cell>
          <cell r="E1464">
            <v>1.4419999999999999</v>
          </cell>
          <cell r="F1464">
            <v>2.355</v>
          </cell>
        </row>
        <row r="1466">
          <cell r="A1466" t="str">
            <v>P&amp;L Items % of average sq ft</v>
          </cell>
          <cell r="B1466">
            <v>37408</v>
          </cell>
          <cell r="C1466">
            <v>37773</v>
          </cell>
          <cell r="D1466">
            <v>38139</v>
          </cell>
          <cell r="E1466">
            <v>38504</v>
          </cell>
          <cell r="F1466">
            <v>38869</v>
          </cell>
        </row>
        <row r="1467">
          <cell r="A1467" t="str">
            <v>Employee Cost</v>
          </cell>
          <cell r="D1467">
            <v>378.87130075705443</v>
          </cell>
          <cell r="E1467">
            <v>351.27739251040219</v>
          </cell>
          <cell r="F1467">
            <v>475.89681528662425</v>
          </cell>
        </row>
        <row r="1468">
          <cell r="A1468" t="str">
            <v>Depreciation</v>
          </cell>
          <cell r="D1468">
            <v>121.02959394356503</v>
          </cell>
          <cell r="E1468">
            <v>92.463938973647714</v>
          </cell>
          <cell r="F1468">
            <v>88.391082802547771</v>
          </cell>
        </row>
        <row r="1469">
          <cell r="A1469" t="str">
            <v>Power &amp; Fuel</v>
          </cell>
          <cell r="D1469">
            <v>166.25326909841706</v>
          </cell>
          <cell r="E1469">
            <v>152.24549237170598</v>
          </cell>
          <cell r="F1469">
            <v>158.85392781316349</v>
          </cell>
        </row>
        <row r="1470">
          <cell r="A1470" t="str">
            <v>Rent</v>
          </cell>
          <cell r="D1470">
            <v>379.74122505161733</v>
          </cell>
          <cell r="E1470">
            <v>332.65325936199724</v>
          </cell>
          <cell r="F1470">
            <v>449.32144373673037</v>
          </cell>
        </row>
        <row r="1471">
          <cell r="A1471" t="str">
            <v>Mall Maintenance</v>
          </cell>
          <cell r="D1471">
            <v>139.39160357880246</v>
          </cell>
          <cell r="E1471">
            <v>150.36338418862692</v>
          </cell>
          <cell r="F1471">
            <v>142.70573248407644</v>
          </cell>
        </row>
        <row r="1472">
          <cell r="A1472" t="str">
            <v>Total - Establishment cost</v>
          </cell>
          <cell r="D1472">
            <v>519.13282863041979</v>
          </cell>
          <cell r="E1472">
            <v>483.01664355062417</v>
          </cell>
          <cell r="F1472">
            <v>592.02717622080684</v>
          </cell>
        </row>
        <row r="1473">
          <cell r="A1473" t="str">
            <v>Sales</v>
          </cell>
          <cell r="D1473">
            <v>9061.4150034411559</v>
          </cell>
          <cell r="E1473">
            <v>7300.9486823855759</v>
          </cell>
          <cell r="F1473">
            <v>7931.0849256900201</v>
          </cell>
        </row>
        <row r="1474">
          <cell r="A1474" t="str">
            <v>Other Operating Revenue</v>
          </cell>
          <cell r="D1474">
            <v>151.18788713007569</v>
          </cell>
          <cell r="E1474">
            <v>239.46393897364774</v>
          </cell>
          <cell r="F1474">
            <v>464.00254777070069</v>
          </cell>
        </row>
        <row r="1477">
          <cell r="A1477" t="str">
            <v>% Change  of the above</v>
          </cell>
        </row>
        <row r="1478">
          <cell r="A1478" t="str">
            <v>Employee Cost</v>
          </cell>
          <cell r="E1478">
            <v>-7.2831877715505366E-2</v>
          </cell>
          <cell r="F1478">
            <v>0.35476072594831676</v>
          </cell>
        </row>
        <row r="1479">
          <cell r="A1479" t="str">
            <v>Depreciation</v>
          </cell>
          <cell r="E1479">
            <v>-0.23602206732377551</v>
          </cell>
          <cell r="F1479">
            <v>-4.4048049610569961E-2</v>
          </cell>
        </row>
        <row r="1480">
          <cell r="A1480" t="str">
            <v>Power &amp; Fuel</v>
          </cell>
          <cell r="E1480">
            <v>-8.4255646837349651E-2</v>
          </cell>
          <cell r="F1480">
            <v>4.3406444016897971E-2</v>
          </cell>
        </row>
        <row r="1481">
          <cell r="A1481" t="str">
            <v>Rent</v>
          </cell>
          <cell r="E1481">
            <v>-0.12400014163123729</v>
          </cell>
          <cell r="F1481">
            <v>0.35072009995781639</v>
          </cell>
        </row>
        <row r="1482">
          <cell r="A1482" t="str">
            <v>Mall Maintenance</v>
          </cell>
          <cell r="E1482">
            <v>7.871191899748653E-2</v>
          </cell>
          <cell r="F1482">
            <v>-5.0927636045648983E-2</v>
          </cell>
        </row>
        <row r="1483">
          <cell r="A1483" t="str">
            <v>Total - Establishment cost</v>
          </cell>
          <cell r="E1483">
            <v>-6.9570219966781144E-2</v>
          </cell>
          <cell r="F1483">
            <v>0.22568690774059719</v>
          </cell>
        </row>
        <row r="1484">
          <cell r="A1484" t="str">
            <v>Sales</v>
          </cell>
          <cell r="E1484">
            <v>-0.19428161279303802</v>
          </cell>
          <cell r="F1484">
            <v>8.6308816938369226E-2</v>
          </cell>
        </row>
        <row r="1485">
          <cell r="A1485" t="str">
            <v>Other Operating Revenue</v>
          </cell>
          <cell r="E1485">
            <v>0.58388309751047096</v>
          </cell>
          <cell r="F1485">
            <v>0.93767190901241593</v>
          </cell>
        </row>
        <row r="1487">
          <cell r="A1487" t="str">
            <v>BS items on YE inventory</v>
          </cell>
        </row>
        <row r="1489">
          <cell r="A1489" t="str">
            <v>Gross Block</v>
          </cell>
          <cell r="D1489">
            <v>1999.0021645021645</v>
          </cell>
          <cell r="E1489">
            <v>1281.1443877551021</v>
          </cell>
          <cell r="F1489">
            <v>1330.9279999999999</v>
          </cell>
        </row>
        <row r="1490">
          <cell r="A1490" t="str">
            <v>Change in GB (on increase in sq ft)</v>
          </cell>
          <cell r="D1490">
            <v>-1416.9265822784796</v>
          </cell>
          <cell r="E1490">
            <v>640.892857142857</v>
          </cell>
          <cell r="F1490">
            <v>1454.441772151898</v>
          </cell>
        </row>
        <row r="1491">
          <cell r="A1491" t="str">
            <v>Furniture and Fixtures</v>
          </cell>
          <cell r="D1491">
            <v>671.05303030303025</v>
          </cell>
          <cell r="E1491">
            <v>486.33469387755105</v>
          </cell>
          <cell r="F1491">
            <v>550.69854545454552</v>
          </cell>
        </row>
        <row r="1492">
          <cell r="A1492" t="str">
            <v>Addition of Furtinture fixtures ( increase in sq ft)</v>
          </cell>
          <cell r="D1492">
            <v>556.07088607594937</v>
          </cell>
          <cell r="E1492">
            <v>334.57046332046332</v>
          </cell>
          <cell r="F1492">
            <v>710.38607594936707</v>
          </cell>
        </row>
        <row r="1493">
          <cell r="A1493" t="str">
            <v>Computers owned</v>
          </cell>
          <cell r="D1493">
            <v>207.85064935064935</v>
          </cell>
          <cell r="E1493">
            <v>146.43928571428572</v>
          </cell>
          <cell r="F1493">
            <v>191.572</v>
          </cell>
        </row>
        <row r="1494">
          <cell r="A1494" t="str">
            <v>Addition of owned computers (increase in sq ft)</v>
          </cell>
          <cell r="D1494">
            <v>148.40506329113921</v>
          </cell>
          <cell r="E1494">
            <v>91.666988416988417</v>
          </cell>
          <cell r="F1494">
            <v>304.90506329113924</v>
          </cell>
        </row>
        <row r="1495">
          <cell r="A1495" t="str">
            <v>Inventories</v>
          </cell>
          <cell r="D1495">
            <v>1705.5995670995671</v>
          </cell>
          <cell r="E1495">
            <v>1407.7836734693876</v>
          </cell>
          <cell r="F1495">
            <v>1843.7170909090908</v>
          </cell>
        </row>
        <row r="1496">
          <cell r="A1496" t="str">
            <v>Finished Goods Average</v>
          </cell>
          <cell r="D1496">
            <v>1316.3376623376623</v>
          </cell>
          <cell r="E1496">
            <v>1260.0102040816325</v>
          </cell>
          <cell r="F1496">
            <v>1747.013090909091</v>
          </cell>
        </row>
        <row r="1497">
          <cell r="A1497" t="str">
            <v>Sundry Debtors</v>
          </cell>
          <cell r="D1497">
            <v>190.30519480519479</v>
          </cell>
          <cell r="E1497">
            <v>62.788775510204083</v>
          </cell>
          <cell r="F1497">
            <v>61.924363636363637</v>
          </cell>
        </row>
        <row r="1498">
          <cell r="A1498" t="str">
            <v>Deposits</v>
          </cell>
          <cell r="D1498">
            <v>304.28896103896102</v>
          </cell>
          <cell r="E1498">
            <v>329.2392857142857</v>
          </cell>
          <cell r="F1498">
            <v>718.40581818181818</v>
          </cell>
        </row>
        <row r="1499">
          <cell r="A1499" t="str">
            <v>Increase in deposits (increase in sq ft)</v>
          </cell>
          <cell r="D1499">
            <v>328.70886075949369</v>
          </cell>
          <cell r="E1499">
            <v>351.49227799227793</v>
          </cell>
          <cell r="F1499">
            <v>1683.932911392405</v>
          </cell>
        </row>
        <row r="1500">
          <cell r="A1500" t="str">
            <v>Loans and Advances</v>
          </cell>
          <cell r="D1500">
            <v>443.22835497835496</v>
          </cell>
          <cell r="E1500">
            <v>477.83841836734695</v>
          </cell>
          <cell r="F1500">
            <v>1220.0047272727275</v>
          </cell>
        </row>
        <row r="1501">
          <cell r="A1501" t="str">
            <v>Sundry Creditors</v>
          </cell>
          <cell r="D1501">
            <v>146.92965367965368</v>
          </cell>
          <cell r="E1501">
            <v>401.49387755102043</v>
          </cell>
          <cell r="F1501">
            <v>431.0690909090909</v>
          </cell>
        </row>
        <row r="1502">
          <cell r="A1502" t="str">
            <v>Acceptances</v>
          </cell>
          <cell r="D1502">
            <v>438.63095238095235</v>
          </cell>
          <cell r="E1502">
            <v>58.005102040816325</v>
          </cell>
          <cell r="F1502">
            <v>212.55563636363638</v>
          </cell>
        </row>
        <row r="1503">
          <cell r="A1503" t="str">
            <v>Total of Sundry Creditors and Acceptances</v>
          </cell>
          <cell r="D1503">
            <v>585.56060606060601</v>
          </cell>
          <cell r="E1503">
            <v>459.4989795918367</v>
          </cell>
          <cell r="F1503">
            <v>643.62472727272734</v>
          </cell>
        </row>
        <row r="1504">
          <cell r="A1504" t="str">
            <v>Deposits from customers</v>
          </cell>
          <cell r="D1504">
            <v>91.307359307359292</v>
          </cell>
          <cell r="E1504">
            <v>81.715816326530614</v>
          </cell>
          <cell r="F1504">
            <v>66.421454545454537</v>
          </cell>
        </row>
        <row r="1506">
          <cell r="A1506" t="str">
            <v>FG Inventory % of sundry creditors and acceptanc</v>
          </cell>
          <cell r="D1506">
            <v>2.2479955938180383</v>
          </cell>
          <cell r="E1506">
            <v>2.7421392865787713</v>
          </cell>
          <cell r="F1506">
            <v>2.714334948428446</v>
          </cell>
        </row>
        <row r="1507">
          <cell r="A1507" t="str">
            <v>% Change</v>
          </cell>
        </row>
        <row r="1509">
          <cell r="A1509" t="str">
            <v>Gross Block</v>
          </cell>
          <cell r="E1509">
            <v>-0.35910805375532906</v>
          </cell>
          <cell r="F1509">
            <v>3.8858705326830112E-2</v>
          </cell>
        </row>
        <row r="1510">
          <cell r="A1510" t="str">
            <v>Change in GB (on increase in sq ft)</v>
          </cell>
          <cell r="E1510">
            <v>-1.4523119723763482</v>
          </cell>
          <cell r="F1510">
            <v>1.2693992544025163</v>
          </cell>
        </row>
        <row r="1511">
          <cell r="A1511" t="str">
            <v>Furniture and Fixtures</v>
          </cell>
          <cell r="E1511">
            <v>-0.2752663769986482</v>
          </cell>
          <cell r="F1511">
            <v>0.13234476665405226</v>
          </cell>
        </row>
        <row r="1512">
          <cell r="A1512" t="str">
            <v>Addition of Furtinture fixtures ( increase in sq ft)</v>
          </cell>
          <cell r="E1512">
            <v>-0.39833127088986464</v>
          </cell>
          <cell r="F1512">
            <v>1.1232779155072468</v>
          </cell>
        </row>
        <row r="1513">
          <cell r="A1513" t="str">
            <v>Computers owned</v>
          </cell>
          <cell r="E1513">
            <v>-0.29545908963104128</v>
          </cell>
          <cell r="F1513">
            <v>0.30820086335146213</v>
          </cell>
        </row>
        <row r="1514">
          <cell r="A1514" t="str">
            <v>Addition of owned computers (increase in sq ft)</v>
          </cell>
          <cell r="E1514">
            <v>-0.38231899650783985</v>
          </cell>
          <cell r="F1514">
            <v>2.3262253790224001</v>
          </cell>
        </row>
        <row r="1515">
          <cell r="A1515" t="str">
            <v>Inventories</v>
          </cell>
          <cell r="E1515">
            <v>-0.17461067613697046</v>
          </cell>
          <cell r="F1515">
            <v>0.3096593785360322</v>
          </cell>
        </row>
        <row r="1516">
          <cell r="A1516" t="str">
            <v>Finished Goods Average</v>
          </cell>
          <cell r="E1516">
            <v>-4.279104052678917E-2</v>
          </cell>
          <cell r="F1516">
            <v>0.38650709752181256</v>
          </cell>
        </row>
        <row r="1517">
          <cell r="A1517" t="str">
            <v>Sundry Debtors</v>
          </cell>
          <cell r="E1517">
            <v>-0.67006273489025048</v>
          </cell>
          <cell r="F1517">
            <v>-1.376698091046491E-2</v>
          </cell>
        </row>
        <row r="1518">
          <cell r="A1518" t="str">
            <v>Deposits</v>
          </cell>
          <cell r="E1518">
            <v>8.1995497273823492E-2</v>
          </cell>
          <cell r="F1518">
            <v>1.1820173027748933</v>
          </cell>
        </row>
        <row r="1519">
          <cell r="A1519" t="str">
            <v>Increase in deposits (increase in sq ft)</v>
          </cell>
          <cell r="E1519">
            <v>6.9311843861289191E-2</v>
          </cell>
          <cell r="F1519">
            <v>3.7908105435801351</v>
          </cell>
        </row>
        <row r="1520">
          <cell r="A1520" t="str">
            <v>Loans and Advances</v>
          </cell>
          <cell r="E1520">
            <v>7.8086302467454294E-2</v>
          </cell>
          <cell r="F1520">
            <v>1.5531742119881762</v>
          </cell>
        </row>
        <row r="1521">
          <cell r="A1521" t="str">
            <v>Sundry Creditors</v>
          </cell>
          <cell r="E1521">
            <v>1.7325585237299035</v>
          </cell>
          <cell r="F1521">
            <v>7.3662924920473216E-2</v>
          </cell>
        </row>
        <row r="1522">
          <cell r="A1522" t="str">
            <v>Acceptances</v>
          </cell>
          <cell r="E1522">
            <v>-0.8677587577302599</v>
          </cell>
          <cell r="F1522">
            <v>2.6644300050376226</v>
          </cell>
        </row>
        <row r="1523">
          <cell r="A1523" t="str">
            <v>Total of Sundry Creditors and Acceptances</v>
          </cell>
          <cell r="E1523">
            <v>-0.2152836532444633</v>
          </cell>
          <cell r="F1523">
            <v>0.40070980754831198</v>
          </cell>
        </row>
        <row r="1524">
          <cell r="A1524" t="str">
            <v>Deposits from customers</v>
          </cell>
          <cell r="E1524">
            <v>-0.10504676790116751</v>
          </cell>
          <cell r="F1524">
            <v>-0.18716525721239685</v>
          </cell>
        </row>
        <row r="1526">
          <cell r="A1526" t="str">
            <v>Equity Capital</v>
          </cell>
          <cell r="F1526">
            <v>38869</v>
          </cell>
          <cell r="G1526">
            <v>39234</v>
          </cell>
          <cell r="H1526">
            <v>39600</v>
          </cell>
          <cell r="I1526">
            <v>39965</v>
          </cell>
          <cell r="J1526">
            <v>40330</v>
          </cell>
        </row>
        <row r="1529">
          <cell r="A1529" t="str">
            <v>Warrants issued to KB in F2006</v>
          </cell>
          <cell r="B1529" t="str">
            <v>x mn share warata at a striker of Rs … - translating Rs  mn</v>
          </cell>
        </row>
        <row r="1530">
          <cell r="A1530" t="str">
            <v>Warrants issued to KB in F2007</v>
          </cell>
          <cell r="B1530" t="str">
            <v>x mn share warata at a striker of Rs … - translating Rs  mn</v>
          </cell>
        </row>
        <row r="1531">
          <cell r="A1531" t="str">
            <v>Warrants issued to KB in F2008</v>
          </cell>
          <cell r="B1531" t="str">
            <v>x mn share warata at a striker of Rs … - translating Rs  mn</v>
          </cell>
        </row>
        <row r="1533">
          <cell r="A1533" t="str">
            <v>Preferential allotment to investors in F2006</v>
          </cell>
          <cell r="B1533" t="str">
            <v>x mn share warata at a striker of Rs … - translating Rs  mn</v>
          </cell>
        </row>
        <row r="1534">
          <cell r="A1534" t="str">
            <v>Preferential allotment to investors in F2007</v>
          </cell>
          <cell r="B1534" t="str">
            <v>x mn share warata at a striker of Rs … - translating Rs  mn</v>
          </cell>
        </row>
        <row r="1535">
          <cell r="A1535" t="str">
            <v>Preferential allotment to investors in F2008</v>
          </cell>
          <cell r="B1535" t="str">
            <v>x mn share warata at a striker of Rs … - translating Rs  mn</v>
          </cell>
        </row>
        <row r="1537">
          <cell r="A1537" t="str">
            <v>No. of shares at the beginning</v>
          </cell>
          <cell r="F1537">
            <v>109.98868</v>
          </cell>
          <cell r="G1537">
            <v>134.42310499999999</v>
          </cell>
          <cell r="H1537">
            <v>146.75149999999999</v>
          </cell>
          <cell r="I1537">
            <v>164.31389999999999</v>
          </cell>
          <cell r="J1537">
            <v>172.15889999999999</v>
          </cell>
        </row>
        <row r="1538">
          <cell r="A1538" t="str">
            <v>Promoters</v>
          </cell>
          <cell r="F1538">
            <v>47.358095000000006</v>
          </cell>
          <cell r="G1538">
            <v>59.474530000000001</v>
          </cell>
          <cell r="H1538">
            <v>65.539219899999992</v>
          </cell>
          <cell r="I1538">
            <v>72.439219899999998</v>
          </cell>
          <cell r="J1538">
            <v>79.684219900000002</v>
          </cell>
        </row>
        <row r="1539">
          <cell r="A1539" t="str">
            <v>Total Equity Capital beginning of the year</v>
          </cell>
          <cell r="F1539">
            <v>219.97736</v>
          </cell>
          <cell r="G1539">
            <v>268.84620999999999</v>
          </cell>
          <cell r="H1539">
            <v>293.50299999999999</v>
          </cell>
          <cell r="I1539">
            <v>328.62779999999998</v>
          </cell>
          <cell r="J1539">
            <v>344.31779999999998</v>
          </cell>
        </row>
        <row r="1540">
          <cell r="A1540" t="str">
            <v>Addition because of Promoters</v>
          </cell>
          <cell r="F1540">
            <v>24.232869999999991</v>
          </cell>
          <cell r="G1540">
            <v>12.129379799999981</v>
          </cell>
          <cell r="H1540">
            <v>13.8</v>
          </cell>
          <cell r="I1540">
            <v>14.490000000000002</v>
          </cell>
          <cell r="J1540">
            <v>15.214500000000003</v>
          </cell>
        </row>
        <row r="1541">
          <cell r="A1541" t="str">
            <v>Addition because of Investors &amp; other warrant conversions</v>
          </cell>
          <cell r="F1541">
            <v>24.635979999999989</v>
          </cell>
          <cell r="G1541">
            <v>36.786169799999982</v>
          </cell>
          <cell r="H1541">
            <v>8</v>
          </cell>
          <cell r="I1541">
            <v>0</v>
          </cell>
          <cell r="J1541">
            <v>0</v>
          </cell>
        </row>
        <row r="1542">
          <cell r="A1542" t="str">
            <v>Other warrants</v>
          </cell>
          <cell r="H1542">
            <v>13.3248</v>
          </cell>
          <cell r="I1542">
            <v>1.2</v>
          </cell>
        </row>
        <row r="1544">
          <cell r="A1544" t="str">
            <v>No. of shares at the end</v>
          </cell>
          <cell r="F1544">
            <v>134.42310499999999</v>
          </cell>
          <cell r="G1544">
            <v>146.75149999999999</v>
          </cell>
          <cell r="H1544">
            <v>164.31389999999999</v>
          </cell>
          <cell r="I1544">
            <v>172.15889999999999</v>
          </cell>
          <cell r="J1544">
            <v>179.76614999999998</v>
          </cell>
        </row>
        <row r="1545">
          <cell r="A1545" t="str">
            <v>Promoters</v>
          </cell>
          <cell r="F1545">
            <v>59.474530000000001</v>
          </cell>
          <cell r="G1545">
            <v>65.539219899999992</v>
          </cell>
          <cell r="H1545">
            <v>72.439219899999998</v>
          </cell>
          <cell r="I1545">
            <v>79.684219900000002</v>
          </cell>
          <cell r="J1545">
            <v>87.29146990000001</v>
          </cell>
        </row>
        <row r="1547">
          <cell r="A1547" t="str">
            <v>Total Equity Capital</v>
          </cell>
          <cell r="F1547">
            <v>268.84620999999999</v>
          </cell>
          <cell r="G1547">
            <v>293.50299999999999</v>
          </cell>
          <cell r="H1547">
            <v>320.62779999999998</v>
          </cell>
          <cell r="I1547">
            <v>343.11779999999999</v>
          </cell>
          <cell r="J1547">
            <v>359.53229999999996</v>
          </cell>
        </row>
        <row r="1548">
          <cell r="G1548">
            <v>9.1713362818095945E-2</v>
          </cell>
          <cell r="H1548">
            <v>9.24174539953595E-2</v>
          </cell>
          <cell r="I1548">
            <v>7.014363695225434E-2</v>
          </cell>
          <cell r="J1548">
            <v>4.7839255206229447E-2</v>
          </cell>
        </row>
        <row r="1550">
          <cell r="A1550" t="str">
            <v>Total Cash infusion during the year</v>
          </cell>
          <cell r="F1550">
            <v>2539.3609999999999</v>
          </cell>
          <cell r="H1550">
            <v>5740.4048000000003</v>
          </cell>
          <cell r="I1550">
            <v>3922.5000000000005</v>
          </cell>
          <cell r="J1550">
            <v>3803.6250000000009</v>
          </cell>
        </row>
        <row r="1551">
          <cell r="A1551" t="str">
            <v>Rights Issue</v>
          </cell>
          <cell r="F1551">
            <v>2239.36</v>
          </cell>
          <cell r="H1551">
            <v>3458</v>
          </cell>
          <cell r="I1551">
            <v>3622.5000000000005</v>
          </cell>
          <cell r="J1551">
            <v>3803.6250000000009</v>
          </cell>
        </row>
        <row r="1552">
          <cell r="A1552" t="str">
            <v>KB conversion</v>
          </cell>
          <cell r="F1552">
            <v>300.00099999999998</v>
          </cell>
          <cell r="H1552">
            <v>3450</v>
          </cell>
          <cell r="I1552">
            <v>3622.5000000000005</v>
          </cell>
        </row>
        <row r="1553">
          <cell r="A1553" t="str">
            <v>Investors</v>
          </cell>
          <cell r="H1553">
            <v>2000</v>
          </cell>
          <cell r="I1553">
            <v>0</v>
          </cell>
        </row>
        <row r="1554">
          <cell r="A1554" t="str">
            <v>Other Warrants</v>
          </cell>
          <cell r="G1554">
            <v>1982.4048</v>
          </cell>
          <cell r="H1554">
            <v>1982.4048</v>
          </cell>
          <cell r="I1554">
            <v>300</v>
          </cell>
        </row>
        <row r="1556">
          <cell r="A1556" t="str">
            <v>F2008</v>
          </cell>
        </row>
        <row r="1557">
          <cell r="A1557" t="str">
            <v xml:space="preserve">4000000 equity shares of Rs 2/- each at a premium of Rs 498/- per equity share aggregating to Rs 2000000000/- to </v>
          </cell>
          <cell r="H1557">
            <v>0.6</v>
          </cell>
        </row>
        <row r="1558">
          <cell r="A1558" t="str">
            <v xml:space="preserve">a. Bennett, Coleman &amp; Company Ltd: </v>
          </cell>
          <cell r="B1558">
            <v>3000000</v>
          </cell>
          <cell r="J1558">
            <v>0.6</v>
          </cell>
        </row>
        <row r="1559">
          <cell r="A1559" t="str">
            <v>b. Ms. Lata Bhansali:</v>
          </cell>
          <cell r="B1559">
            <v>500000</v>
          </cell>
          <cell r="J1559">
            <v>4.0885442397522341E-3</v>
          </cell>
        </row>
        <row r="1560">
          <cell r="A1560" t="str">
            <v>c. Mr. Subodh P Shah:</v>
          </cell>
          <cell r="B1560">
            <v>250000</v>
          </cell>
          <cell r="J1560">
            <v>6.75</v>
          </cell>
        </row>
        <row r="1561">
          <cell r="A1561" t="str">
            <v>d. Mr. Amit M Shah:</v>
          </cell>
          <cell r="B1561">
            <v>250000</v>
          </cell>
        </row>
        <row r="1563">
          <cell r="A1563" t="str">
            <v xml:space="preserve">a. 20,000,000 warrants to the Promoters / Promoter group </v>
          </cell>
        </row>
        <row r="1564">
          <cell r="A1564" t="str">
            <v xml:space="preserve">b. 200000 warrants to IL&amp;FS Trust Company Ltd, trustee of Pantaloon Employees Welfare Trust and  </v>
          </cell>
        </row>
        <row r="1565">
          <cell r="A1565" t="str">
            <v>c. 1000000 warrants to the employees of Future Group or their spouses,</v>
          </cell>
        </row>
        <row r="1566">
          <cell r="A1566" t="str">
            <v>at an issue price of Rs 500/- per warrant, each warrant convertible into one equity share of Rs 2/- each at a premium of Rs 498/- aggregating to Rs 10600000000</v>
          </cell>
        </row>
        <row r="1567">
          <cell r="A1567" t="str">
            <v xml:space="preserve">The Warrant-holders have the option to acquire the same number of equity shares in one or more tranches within a period of 18 months from the date of issue of warrants </v>
          </cell>
        </row>
        <row r="1568">
          <cell r="A1568" t="str">
            <v>The relevant date for pricing for the aforesaid issue of securities is August 19, 2007</v>
          </cell>
        </row>
        <row r="1570">
          <cell r="A1570" t="str">
            <v>F2007</v>
          </cell>
        </row>
        <row r="1571">
          <cell r="A1571" t="str">
            <v xml:space="preserve">Conversion of warrants held by Erudite Trading Pvt Ltd, part of the promoter group, which has exercised option of conversion by payment of balance amount due on warrants, and allotted 6062400 fully paid equity shares. </v>
          </cell>
        </row>
        <row r="1572">
          <cell r="A1572" t="str">
            <v xml:space="preserve">Allotted 62,65,060 equity shares of Rs 2/- each at a price of Rs 415 per equity share (including Premium of Rs 413/- per equity share) to Qualified Institutional Buyers (QIBs) </v>
          </cell>
        </row>
        <row r="1573">
          <cell r="A1573" t="str">
            <v>Further investment of upto Rs 3000 lacs in Home Solutions Retail (India) Ltd through subscription of warrants with an option to exercise equity shares within 12 months from the date of issue.</v>
          </cell>
        </row>
        <row r="1574">
          <cell r="A1574" t="str">
            <v xml:space="preserve">Allotment of 1212480 warrants to Erudite Trading Pvt Ltd, a part of the promoter group on a preferential allotment basis with an option attached to the warrant holder to acquire, for every warrant, one fully paid up equity share within 18 months from the </v>
          </cell>
        </row>
        <row r="1577">
          <cell r="A1577" t="str">
            <v>F2006</v>
          </cell>
        </row>
        <row r="1578">
          <cell r="A1578" t="str">
            <v>Preferential allotment of 9,53,335 equity shares of 10/- each at premium of Rs. 102 /- per shareon 26th October 2004 to promoters and associates onconversion of first tranche of 10% 2,13,547 unsecured fully convertible debentures of Rs. 1000/- each issued</v>
          </cell>
        </row>
        <row r="1579">
          <cell r="A1579" t="str">
            <v>Company had made a preferential allotment of 9,53,653 equity shares of Rs. 10/- each at apremium of Rs. 724.02 per share to Bennett, Coleman &amp;Company Limited on 11th February 2005.</v>
          </cell>
        </row>
        <row r="1580">
          <cell r="A1580" t="str">
            <v>Approved rights issue of one equity share for every fiveshares held by shareholders in the company at price ofRs.500/- per share, a total of Rs. 224.05 crores</v>
          </cell>
        </row>
      </sheetData>
      <sheetData sheetId="6" refreshError="1"/>
      <sheetData sheetId="7" refreshError="1"/>
      <sheetData sheetId="8" refreshError="1"/>
      <sheetData sheetId="9" refreshError="1">
        <row r="1">
          <cell r="A1" t="str">
            <v>Retail space signed</v>
          </cell>
        </row>
        <row r="2">
          <cell r="B2" t="str">
            <v>Mn Square Feet</v>
          </cell>
          <cell r="C2" t="str">
            <v>Additions in space</v>
          </cell>
          <cell r="D2" t="str">
            <v>Additional Square feet being added</v>
          </cell>
          <cell r="G2" t="str">
            <v>Property fund space?? - 30 million square feet</v>
          </cell>
        </row>
        <row r="3">
          <cell r="A3" t="str">
            <v>F2005</v>
          </cell>
          <cell r="B3">
            <v>2</v>
          </cell>
          <cell r="D3">
            <v>32.665999999999997</v>
          </cell>
        </row>
        <row r="4">
          <cell r="A4" t="str">
            <v>F2006</v>
          </cell>
          <cell r="B4">
            <v>2.7679999999999998</v>
          </cell>
          <cell r="C4">
            <v>0.76799999999999979</v>
          </cell>
          <cell r="D4">
            <v>54.274999999999999</v>
          </cell>
        </row>
        <row r="5">
          <cell r="A5" t="str">
            <v>F2007</v>
          </cell>
          <cell r="B5">
            <v>5.0599999999999996</v>
          </cell>
          <cell r="C5">
            <v>2.2919999999999998</v>
          </cell>
          <cell r="D5">
            <v>87.778999999999996</v>
          </cell>
        </row>
        <row r="6">
          <cell r="A6" t="str">
            <v>F2008E</v>
          </cell>
          <cell r="B6">
            <v>7.9422325581395343</v>
          </cell>
          <cell r="C6">
            <v>6.3013023255813971</v>
          </cell>
        </row>
        <row r="7">
          <cell r="A7" t="str">
            <v>F2009E</v>
          </cell>
          <cell r="B7">
            <v>11.361302325581397</v>
          </cell>
        </row>
        <row r="8">
          <cell r="A8" t="str">
            <v>F2010E</v>
          </cell>
          <cell r="B8">
            <v>15.358158139534883</v>
          </cell>
        </row>
        <row r="9">
          <cell r="A9" t="str">
            <v>F2011E</v>
          </cell>
          <cell r="B9">
            <v>19.43299906976744</v>
          </cell>
        </row>
        <row r="10">
          <cell r="A10" t="str">
            <v>F2012E</v>
          </cell>
          <cell r="B10">
            <v>23.218332651162793</v>
          </cell>
          <cell r="C10">
            <v>18.158332651162794</v>
          </cell>
        </row>
        <row r="11">
          <cell r="A11" t="str">
            <v>Employee Costs</v>
          </cell>
          <cell r="C11">
            <v>0.35623860545296315</v>
          </cell>
        </row>
        <row r="12">
          <cell r="A12" t="str">
            <v>F2002</v>
          </cell>
          <cell r="B12">
            <v>4.7649192468554723E-2</v>
          </cell>
        </row>
        <row r="13">
          <cell r="A13" t="str">
            <v>F2003</v>
          </cell>
          <cell r="B13">
            <v>3.7768721209746475E-2</v>
          </cell>
        </row>
        <row r="14">
          <cell r="A14" t="str">
            <v>F2004</v>
          </cell>
          <cell r="B14">
            <v>4.1811494188620055E-2</v>
          </cell>
        </row>
        <row r="15">
          <cell r="A15" t="str">
            <v>F2005</v>
          </cell>
          <cell r="B15">
            <v>4.8113938036285817E-2</v>
          </cell>
        </row>
        <row r="16">
          <cell r="A16" t="str">
            <v>F2006E</v>
          </cell>
          <cell r="B16">
            <v>6.0003999420699713E-2</v>
          </cell>
        </row>
        <row r="17">
          <cell r="A17" t="str">
            <v>F2007E</v>
          </cell>
          <cell r="B17">
            <v>6.3672089818768263E-2</v>
          </cell>
        </row>
        <row r="18">
          <cell r="A18" t="str">
            <v>F2008E</v>
          </cell>
          <cell r="B18">
            <v>5.4283539615334685E-2</v>
          </cell>
        </row>
        <row r="21">
          <cell r="A21" t="str">
            <v>Same Store Growth</v>
          </cell>
          <cell r="B21" t="str">
            <v>Value</v>
          </cell>
          <cell r="C21" t="str">
            <v>Lifestyle</v>
          </cell>
        </row>
        <row r="22">
          <cell r="A22">
            <v>38169</v>
          </cell>
          <cell r="B22">
            <v>0.91219512195121943</v>
          </cell>
          <cell r="C22">
            <v>0.48747016706443924</v>
          </cell>
        </row>
        <row r="23">
          <cell r="A23">
            <v>38200</v>
          </cell>
          <cell r="B23">
            <v>0.70534550195567136</v>
          </cell>
          <cell r="C23">
            <v>0.68743400211193251</v>
          </cell>
        </row>
        <row r="24">
          <cell r="A24">
            <v>38231</v>
          </cell>
          <cell r="B24">
            <v>0.96349353049907571</v>
          </cell>
          <cell r="C24">
            <v>0.40818858560794058</v>
          </cell>
        </row>
        <row r="25">
          <cell r="A25">
            <v>38261</v>
          </cell>
          <cell r="B25">
            <v>0.62191780821917786</v>
          </cell>
          <cell r="C25">
            <v>0.45544554455445541</v>
          </cell>
        </row>
        <row r="26">
          <cell r="A26">
            <v>38292</v>
          </cell>
          <cell r="B26">
            <v>1.2933935166187935</v>
          </cell>
          <cell r="C26">
            <v>1.4890148830616585</v>
          </cell>
        </row>
        <row r="27">
          <cell r="A27">
            <v>38322</v>
          </cell>
          <cell r="B27">
            <v>0.80290909090909102</v>
          </cell>
          <cell r="C27">
            <v>1.0378103837471784</v>
          </cell>
        </row>
        <row r="28">
          <cell r="A28">
            <v>38353</v>
          </cell>
          <cell r="B28">
            <v>1.1364500190041809</v>
          </cell>
          <cell r="C28">
            <v>1.2772523643603781</v>
          </cell>
        </row>
        <row r="29">
          <cell r="A29">
            <v>38384</v>
          </cell>
          <cell r="B29">
            <v>0.81696252465483243</v>
          </cell>
          <cell r="C29">
            <v>1.1468401486988848</v>
          </cell>
        </row>
        <row r="30">
          <cell r="A30">
            <v>38412</v>
          </cell>
          <cell r="B30">
            <v>0.90966166724799447</v>
          </cell>
          <cell r="C30">
            <v>0.95372750642673521</v>
          </cell>
        </row>
        <row r="31">
          <cell r="A31">
            <v>38443</v>
          </cell>
          <cell r="B31">
            <v>0.91464390504134441</v>
          </cell>
          <cell r="C31">
            <v>1.1898734177215191</v>
          </cell>
        </row>
        <row r="32">
          <cell r="A32">
            <v>38473</v>
          </cell>
          <cell r="B32">
            <v>1.0167199409884438</v>
          </cell>
          <cell r="C32">
            <v>1.1044411908247924</v>
          </cell>
        </row>
        <row r="33">
          <cell r="A33">
            <v>38504</v>
          </cell>
          <cell r="B33">
            <v>1.1019327508604713</v>
          </cell>
          <cell r="C33">
            <v>0.69471264367816099</v>
          </cell>
        </row>
        <row r="34">
          <cell r="A34">
            <v>38534</v>
          </cell>
          <cell r="B34">
            <v>1.166326530612245</v>
          </cell>
          <cell r="C34">
            <v>0.80906538307260312</v>
          </cell>
        </row>
        <row r="35">
          <cell r="A35">
            <v>38565</v>
          </cell>
          <cell r="B35">
            <v>1.1809378185524975</v>
          </cell>
          <cell r="C35">
            <v>0.89017521902377972</v>
          </cell>
        </row>
        <row r="36">
          <cell r="A36">
            <v>38596</v>
          </cell>
          <cell r="B36">
            <v>0.96846316780418928</v>
          </cell>
          <cell r="C36">
            <v>0.60440528634361224</v>
          </cell>
        </row>
        <row r="37">
          <cell r="A37">
            <v>38626</v>
          </cell>
          <cell r="B37">
            <v>1.6161786786786791</v>
          </cell>
          <cell r="C37">
            <v>1.2431077694235588</v>
          </cell>
        </row>
        <row r="38">
          <cell r="A38">
            <v>38657</v>
          </cell>
          <cell r="B38">
            <v>0.70889246734657374</v>
          </cell>
          <cell r="C38">
            <v>0.27420273348519375</v>
          </cell>
        </row>
        <row r="39">
          <cell r="A39">
            <v>38687</v>
          </cell>
          <cell r="B39">
            <v>1.1609519967728925</v>
          </cell>
          <cell r="C39">
            <v>0.53863195790639717</v>
          </cell>
        </row>
        <row r="40">
          <cell r="A40">
            <v>38718</v>
          </cell>
          <cell r="B40">
            <v>1.3058174702010317</v>
          </cell>
          <cell r="C40">
            <v>0.54841530054644805</v>
          </cell>
        </row>
        <row r="41">
          <cell r="A41">
            <v>38754</v>
          </cell>
          <cell r="B41">
            <v>0.98632218844984787</v>
          </cell>
          <cell r="C41">
            <v>0.4127705627705629</v>
          </cell>
        </row>
        <row r="42">
          <cell r="A42">
            <v>38782</v>
          </cell>
          <cell r="B42">
            <v>0.90995433789954339</v>
          </cell>
          <cell r="C42">
            <v>0.28684210526315779</v>
          </cell>
        </row>
        <row r="43">
          <cell r="A43">
            <v>38808</v>
          </cell>
          <cell r="B43">
            <v>0.85762050710504334</v>
          </cell>
          <cell r="C43">
            <v>0.29947701624002199</v>
          </cell>
        </row>
        <row r="45">
          <cell r="A45" t="str">
            <v>Expansion Plans</v>
          </cell>
          <cell r="B45" t="str">
            <v>No. of Stores</v>
          </cell>
        </row>
        <row r="46">
          <cell r="B46" t="str">
            <v>F06</v>
          </cell>
          <cell r="C46" t="str">
            <v>F07E</v>
          </cell>
          <cell r="D46" t="str">
            <v>F08E</v>
          </cell>
        </row>
        <row r="47">
          <cell r="A47" t="str">
            <v>Big Bazaar</v>
          </cell>
          <cell r="B47">
            <v>30</v>
          </cell>
          <cell r="C47">
            <v>56</v>
          </cell>
          <cell r="D47">
            <v>90</v>
          </cell>
        </row>
        <row r="48">
          <cell r="A48" t="str">
            <v>Food Bazaar</v>
          </cell>
          <cell r="B48">
            <v>47</v>
          </cell>
          <cell r="C48">
            <v>86</v>
          </cell>
          <cell r="D48">
            <v>134</v>
          </cell>
        </row>
        <row r="51">
          <cell r="A51" t="str">
            <v>Potential Revenue Mix</v>
          </cell>
        </row>
        <row r="52">
          <cell r="A52" t="str">
            <v>Apparels</v>
          </cell>
          <cell r="B52">
            <v>0.5</v>
          </cell>
        </row>
        <row r="53">
          <cell r="A53" t="str">
            <v>Foods</v>
          </cell>
          <cell r="B53">
            <v>0.22</v>
          </cell>
        </row>
        <row r="54">
          <cell r="A54" t="str">
            <v>Home</v>
          </cell>
          <cell r="B54">
            <v>0.15</v>
          </cell>
        </row>
        <row r="55">
          <cell r="A55" t="str">
            <v>Others</v>
          </cell>
          <cell r="B55">
            <v>0.13</v>
          </cell>
          <cell r="D55">
            <v>108</v>
          </cell>
        </row>
        <row r="58">
          <cell r="A58" t="str">
            <v>Awards for various brands</v>
          </cell>
        </row>
        <row r="59">
          <cell r="A59" t="str">
            <v>Category</v>
          </cell>
          <cell r="B59" t="str">
            <v>Format</v>
          </cell>
        </row>
        <row r="60">
          <cell r="A60" t="str">
            <v>Retailer of Year: Food and Grocery</v>
          </cell>
          <cell r="B60" t="str">
            <v>Food Bazaar</v>
          </cell>
        </row>
        <row r="61">
          <cell r="A61" t="str">
            <v>Retailer of Year: Value Retailing</v>
          </cell>
          <cell r="B61" t="str">
            <v>Big Bazaar</v>
          </cell>
        </row>
        <row r="62">
          <cell r="A62" t="str">
            <v>Most Admired Retailer of the Year</v>
          </cell>
          <cell r="B62" t="str">
            <v>PRIL</v>
          </cell>
        </row>
        <row r="63">
          <cell r="A63" t="str">
            <v>Retail Launch of the year</v>
          </cell>
          <cell r="B63" t="str">
            <v>Central</v>
          </cell>
        </row>
        <row r="64">
          <cell r="A64" t="str">
            <v xml:space="preserve">Retail face of the year </v>
          </cell>
          <cell r="B64" t="str">
            <v>Kishore Biyani</v>
          </cell>
        </row>
        <row r="67">
          <cell r="A67" t="str">
            <v>Top 8 Cities</v>
          </cell>
          <cell r="B67" t="str">
            <v>No. of Stores</v>
          </cell>
        </row>
        <row r="68">
          <cell r="A68" t="str">
            <v>Mumbai</v>
          </cell>
        </row>
        <row r="69">
          <cell r="A69" t="str">
            <v>Delhi NCR</v>
          </cell>
        </row>
        <row r="70">
          <cell r="A70" t="str">
            <v>Kolkata</v>
          </cell>
        </row>
        <row r="71">
          <cell r="A71" t="str">
            <v>Chennai</v>
          </cell>
        </row>
        <row r="72">
          <cell r="A72" t="str">
            <v>Bangalore</v>
          </cell>
        </row>
        <row r="73">
          <cell r="A73" t="str">
            <v>Hyderabad</v>
          </cell>
        </row>
        <row r="74">
          <cell r="A74" t="str">
            <v>Pune</v>
          </cell>
          <cell r="B74">
            <v>20.2</v>
          </cell>
          <cell r="C74">
            <v>0.13741496598639455</v>
          </cell>
        </row>
        <row r="75">
          <cell r="A75" t="str">
            <v>Ahmedabad</v>
          </cell>
          <cell r="B75">
            <v>4</v>
          </cell>
          <cell r="C75">
            <v>2.7210884353741496E-2</v>
          </cell>
        </row>
        <row r="76">
          <cell r="B76">
            <v>24.2</v>
          </cell>
        </row>
        <row r="79">
          <cell r="A79" t="str">
            <v>Equity Dilution</v>
          </cell>
          <cell r="B79" t="str">
            <v>Share Capital</v>
          </cell>
          <cell r="C79" t="str">
            <v>Diluton</v>
          </cell>
        </row>
        <row r="80">
          <cell r="A80">
            <v>36678</v>
          </cell>
          <cell r="B80">
            <v>125.2</v>
          </cell>
        </row>
        <row r="81">
          <cell r="A81">
            <v>37043</v>
          </cell>
          <cell r="B81">
            <v>133.19999999999999</v>
          </cell>
          <cell r="C81">
            <v>7.9999999999999858</v>
          </cell>
          <cell r="D81">
            <v>6.3897763578274647E-2</v>
          </cell>
        </row>
        <row r="82">
          <cell r="A82">
            <v>37408</v>
          </cell>
          <cell r="B82">
            <v>173.2</v>
          </cell>
          <cell r="C82">
            <v>40</v>
          </cell>
          <cell r="D82">
            <v>0.3003003003003003</v>
          </cell>
        </row>
        <row r="83">
          <cell r="A83">
            <v>37773</v>
          </cell>
          <cell r="B83">
            <v>181.8</v>
          </cell>
          <cell r="C83">
            <v>8.6000000000000227</v>
          </cell>
          <cell r="D83">
            <v>4.9653579676674497E-2</v>
          </cell>
        </row>
        <row r="84">
          <cell r="A84">
            <v>38139</v>
          </cell>
          <cell r="B84">
            <v>191.4</v>
          </cell>
          <cell r="C84">
            <v>9.5999999999999943</v>
          </cell>
          <cell r="D84">
            <v>5.2805280528052771E-2</v>
          </cell>
        </row>
        <row r="85">
          <cell r="A85">
            <v>38504</v>
          </cell>
          <cell r="B85">
            <v>220</v>
          </cell>
          <cell r="C85">
            <v>28.599999999999994</v>
          </cell>
          <cell r="D85">
            <v>0.1494252873563218</v>
          </cell>
        </row>
        <row r="86">
          <cell r="A86">
            <v>38869</v>
          </cell>
          <cell r="B86">
            <v>268.87</v>
          </cell>
          <cell r="C86">
            <v>48.870000000000005</v>
          </cell>
          <cell r="D86">
            <v>0.22213636363636366</v>
          </cell>
        </row>
        <row r="87">
          <cell r="A87">
            <v>39052</v>
          </cell>
          <cell r="B87">
            <v>281.39999999999998</v>
          </cell>
          <cell r="C87">
            <v>12.529999999999973</v>
          </cell>
          <cell r="D87">
            <v>4.6602447279354232E-2</v>
          </cell>
        </row>
        <row r="88">
          <cell r="A88">
            <v>39234</v>
          </cell>
          <cell r="B88">
            <v>293.5</v>
          </cell>
          <cell r="C88">
            <v>12.100000000000023</v>
          </cell>
          <cell r="D88">
            <v>4.2999289267946071E-2</v>
          </cell>
        </row>
        <row r="89">
          <cell r="A89">
            <v>39295</v>
          </cell>
          <cell r="D89">
            <v>0.16462585034013605</v>
          </cell>
        </row>
        <row r="90">
          <cell r="A90">
            <v>39326</v>
          </cell>
          <cell r="B90">
            <v>301.5</v>
          </cell>
          <cell r="C90">
            <v>8</v>
          </cell>
          <cell r="D90">
            <v>2.7257240204429302E-2</v>
          </cell>
        </row>
        <row r="91">
          <cell r="A91">
            <v>39448</v>
          </cell>
          <cell r="B91" t="str">
            <v>Future Capital</v>
          </cell>
        </row>
        <row r="93">
          <cell r="A93" t="str">
            <v>Hypermarkets</v>
          </cell>
          <cell r="C93" t="str">
            <v>Sales split</v>
          </cell>
        </row>
        <row r="94">
          <cell r="A94" t="str">
            <v>Sales - Value</v>
          </cell>
          <cell r="B94">
            <v>5990.3069999999998</v>
          </cell>
          <cell r="C94">
            <v>0.62111113887592517</v>
          </cell>
        </row>
        <row r="95">
          <cell r="A95" t="str">
            <v>Sales - Lifestyle</v>
          </cell>
          <cell r="B95">
            <v>3654.194</v>
          </cell>
          <cell r="C95">
            <v>0.37888886112407472</v>
          </cell>
        </row>
        <row r="97">
          <cell r="A97" t="str">
            <v>PBIT - Value</v>
          </cell>
          <cell r="B97">
            <v>460.029</v>
          </cell>
        </row>
        <row r="98">
          <cell r="A98" t="str">
            <v>PBIT - Lifestyle</v>
          </cell>
          <cell r="B98">
            <v>598.21199999999999</v>
          </cell>
        </row>
        <row r="100">
          <cell r="A100" t="str">
            <v>Interest</v>
          </cell>
          <cell r="B100">
            <v>243.89700000000002</v>
          </cell>
        </row>
        <row r="102">
          <cell r="A102" t="str">
            <v>Derived PAT - Value</v>
          </cell>
          <cell r="B102">
            <v>308.54185656157847</v>
          </cell>
        </row>
        <row r="103">
          <cell r="A103" t="str">
            <v>Derived PAT - Lifestyle</v>
          </cell>
          <cell r="B103">
            <v>598.21199999999999</v>
          </cell>
        </row>
        <row r="106">
          <cell r="A106" t="str">
            <v>Pantaloon  - Value</v>
          </cell>
          <cell r="B106">
            <v>5.1506852079797993E-2</v>
          </cell>
        </row>
        <row r="107">
          <cell r="A107" t="str">
            <v>Mean</v>
          </cell>
          <cell r="B107">
            <v>3.1347975533137576E-2</v>
          </cell>
        </row>
        <row r="108">
          <cell r="A108" t="str">
            <v>Median</v>
          </cell>
          <cell r="B108">
            <v>2.0821227859928938E-2</v>
          </cell>
        </row>
        <row r="113">
          <cell r="A113" t="str">
            <v>Revenue Mix</v>
          </cell>
        </row>
        <row r="114">
          <cell r="B114" t="str">
            <v>F2006</v>
          </cell>
          <cell r="D114" t="str">
            <v>F2008E</v>
          </cell>
        </row>
        <row r="115">
          <cell r="A115" t="str">
            <v>Food Bazaar</v>
          </cell>
          <cell r="B115">
            <v>4575</v>
          </cell>
          <cell r="C115">
            <v>0.24558192744613419</v>
          </cell>
          <cell r="D115">
            <v>12925.270958424213</v>
          </cell>
          <cell r="E115">
            <v>19834.41579801825</v>
          </cell>
          <cell r="F115">
            <v>0.26225841640730874</v>
          </cell>
          <cell r="I115">
            <v>0.26225841640730874</v>
          </cell>
        </row>
        <row r="116">
          <cell r="A116" t="str">
            <v>Big Bazaar</v>
          </cell>
          <cell r="B116">
            <v>7686</v>
          </cell>
          <cell r="C116">
            <v>0.41257763810950548</v>
          </cell>
          <cell r="D116">
            <v>23744.496140268471</v>
          </cell>
          <cell r="E116">
            <v>36062.739613925005</v>
          </cell>
          <cell r="F116">
            <v>0.47683567183269704</v>
          </cell>
          <cell r="I116">
            <v>0.47683567183269704</v>
          </cell>
        </row>
        <row r="117">
          <cell r="A117" t="str">
            <v>Central</v>
          </cell>
          <cell r="B117">
            <v>3111</v>
          </cell>
          <cell r="C117">
            <v>0.16699571066337127</v>
          </cell>
          <cell r="D117">
            <v>5581.6326660707173</v>
          </cell>
          <cell r="E117">
            <v>9560.1740589100318</v>
          </cell>
          <cell r="F117">
            <v>0.12640836689117346</v>
          </cell>
          <cell r="I117">
            <v>0.12640836689117346</v>
          </cell>
        </row>
        <row r="118">
          <cell r="A118" t="str">
            <v>Pantaloon</v>
          </cell>
          <cell r="B118">
            <v>2928</v>
          </cell>
          <cell r="C118">
            <v>0.15717243356552588</v>
          </cell>
          <cell r="D118">
            <v>6819.7438399452803</v>
          </cell>
          <cell r="E118">
            <v>10016.2801833863</v>
          </cell>
          <cell r="F118">
            <v>0.13243918076222139</v>
          </cell>
          <cell r="I118">
            <v>0.13243918076222139</v>
          </cell>
        </row>
        <row r="119">
          <cell r="A119" t="str">
            <v>Others</v>
          </cell>
          <cell r="B119">
            <v>329.221</v>
          </cell>
          <cell r="C119">
            <v>1.7672290215463116E-2</v>
          </cell>
          <cell r="D119">
            <v>207.54500000000007</v>
          </cell>
          <cell r="E119">
            <v>155.6726000000001</v>
          </cell>
          <cell r="F119">
            <v>2.0583641065993787E-3</v>
          </cell>
          <cell r="I119">
            <v>2.0583641065993787E-3</v>
          </cell>
        </row>
        <row r="120">
          <cell r="B120">
            <v>18629.221000000001</v>
          </cell>
          <cell r="D120">
            <v>49278.688604708681</v>
          </cell>
          <cell r="E120">
            <v>75629.282254239588</v>
          </cell>
        </row>
        <row r="123">
          <cell r="A123" t="str">
            <v>Food Bazaar</v>
          </cell>
          <cell r="B123" t="str">
            <v>F2005</v>
          </cell>
          <cell r="C123" t="str">
            <v>F2006</v>
          </cell>
          <cell r="D123" t="str">
            <v>F2007</v>
          </cell>
          <cell r="E123" t="str">
            <v>F2008</v>
          </cell>
          <cell r="F123" t="str">
            <v>F2009</v>
          </cell>
          <cell r="G123" t="str">
            <v>F2010</v>
          </cell>
          <cell r="H123" t="str">
            <v>F2011</v>
          </cell>
          <cell r="I123" t="str">
            <v>F2012</v>
          </cell>
        </row>
        <row r="124">
          <cell r="A124" t="str">
            <v>No. of Stores</v>
          </cell>
          <cell r="B124">
            <v>28</v>
          </cell>
          <cell r="C124">
            <v>47</v>
          </cell>
          <cell r="D124">
            <v>86</v>
          </cell>
          <cell r="E124">
            <v>134</v>
          </cell>
          <cell r="F124">
            <v>200</v>
          </cell>
          <cell r="G124">
            <v>270</v>
          </cell>
          <cell r="H124">
            <v>350</v>
          </cell>
          <cell r="I124">
            <v>400</v>
          </cell>
          <cell r="J124">
            <v>0.62048138274399189</v>
          </cell>
        </row>
        <row r="125">
          <cell r="A125" t="str">
            <v>Year End Sq. Feet</v>
          </cell>
          <cell r="B125">
            <v>0.27</v>
          </cell>
          <cell r="C125">
            <v>0.42799999999999999</v>
          </cell>
          <cell r="D125">
            <v>0.77800000000000002</v>
          </cell>
          <cell r="E125">
            <v>1.212232558139535</v>
          </cell>
          <cell r="F125">
            <v>1.8093023255813956</v>
          </cell>
          <cell r="G125">
            <v>2.4425581395348837</v>
          </cell>
          <cell r="H125">
            <v>3.1662790697674419</v>
          </cell>
          <cell r="I125">
            <v>3.6186046511627912</v>
          </cell>
          <cell r="J125">
            <v>0.35991670312616586</v>
          </cell>
        </row>
        <row r="126">
          <cell r="A126" t="str">
            <v>Sales Per Avg Sq. Feet</v>
          </cell>
          <cell r="B126">
            <v>11331.322937249666</v>
          </cell>
          <cell r="C126">
            <v>13108.882521489972</v>
          </cell>
          <cell r="D126">
            <v>13694.760438495205</v>
          </cell>
          <cell r="E126">
            <v>12988.704164810497</v>
          </cell>
          <cell r="F126">
            <v>13128.702173772526</v>
          </cell>
          <cell r="G126">
            <v>13488.484480151657</v>
          </cell>
          <cell r="H126">
            <v>14062.832851564566</v>
          </cell>
          <cell r="I126">
            <v>14970.354331585533</v>
          </cell>
        </row>
        <row r="127">
          <cell r="A127" t="str">
            <v>Total Sales - Rs Mn</v>
          </cell>
          <cell r="B127">
            <v>2121.7902199999999</v>
          </cell>
          <cell r="C127">
            <v>4575</v>
          </cell>
          <cell r="D127">
            <v>8257.9405444126078</v>
          </cell>
          <cell r="E127">
            <v>12925.270958424213</v>
          </cell>
          <cell r="F127">
            <v>19834.41579801825</v>
          </cell>
          <cell r="G127">
            <v>28675.576947745667</v>
          </cell>
          <cell r="H127">
            <v>39438.070083027233</v>
          </cell>
          <cell r="I127">
            <v>50786.056700466048</v>
          </cell>
        </row>
        <row r="128">
          <cell r="A128" t="str">
            <v>Growth in</v>
          </cell>
        </row>
        <row r="129">
          <cell r="A129" t="str">
            <v>Year End Sq. Feet</v>
          </cell>
          <cell r="C129">
            <v>0.58518518518518503</v>
          </cell>
          <cell r="D129">
            <v>0.81775700934579443</v>
          </cell>
          <cell r="E129">
            <v>0.55813953488372103</v>
          </cell>
          <cell r="F129">
            <v>0.49253731343283591</v>
          </cell>
          <cell r="G129">
            <v>0.34999999999999987</v>
          </cell>
          <cell r="H129">
            <v>0.29629629629629628</v>
          </cell>
          <cell r="I129">
            <v>0.14285714285714302</v>
          </cell>
        </row>
        <row r="130">
          <cell r="A130" t="str">
            <v>Value Sales</v>
          </cell>
          <cell r="C130">
            <v>1.1561980806943302</v>
          </cell>
          <cell r="D130">
            <v>0.80501432664756445</v>
          </cell>
          <cell r="E130">
            <v>0.56519302711249964</v>
          </cell>
          <cell r="F130">
            <v>0.53454545454545488</v>
          </cell>
          <cell r="G130">
            <v>0.44574850299401203</v>
          </cell>
          <cell r="H130">
            <v>0.37531914893617024</v>
          </cell>
          <cell r="I130">
            <v>0.28774193548387128</v>
          </cell>
        </row>
        <row r="131">
          <cell r="A131" t="str">
            <v>Same Store</v>
          </cell>
          <cell r="C131">
            <v>0.23400000000000001</v>
          </cell>
          <cell r="D131">
            <v>0.15</v>
          </cell>
          <cell r="E131">
            <v>0.11</v>
          </cell>
          <cell r="F131">
            <v>0.12</v>
          </cell>
          <cell r="G131">
            <v>0.12</v>
          </cell>
          <cell r="H131">
            <v>0.12</v>
          </cell>
          <cell r="I131">
            <v>0.12</v>
          </cell>
        </row>
        <row r="132">
          <cell r="A132" t="str">
            <v>Big Bazaar</v>
          </cell>
          <cell r="B132" t="str">
            <v>F2005</v>
          </cell>
          <cell r="C132" t="str">
            <v>F2006</v>
          </cell>
          <cell r="D132" t="str">
            <v>F2007</v>
          </cell>
          <cell r="E132" t="str">
            <v>F2008</v>
          </cell>
          <cell r="F132" t="str">
            <v>F2009</v>
          </cell>
          <cell r="G132" t="str">
            <v>F2010</v>
          </cell>
          <cell r="H132" t="str">
            <v>F2011</v>
          </cell>
          <cell r="I132" t="str">
            <v>F2012</v>
          </cell>
        </row>
        <row r="133">
          <cell r="A133" t="str">
            <v>No. of Stores</v>
          </cell>
          <cell r="B133">
            <v>19</v>
          </cell>
          <cell r="C133">
            <v>30</v>
          </cell>
          <cell r="D133">
            <v>56</v>
          </cell>
          <cell r="E133">
            <v>90</v>
          </cell>
          <cell r="F133">
            <v>120</v>
          </cell>
          <cell r="G133">
            <v>170</v>
          </cell>
          <cell r="H133">
            <v>220</v>
          </cell>
          <cell r="I133">
            <v>270</v>
          </cell>
          <cell r="J133">
            <v>0.58740105196819936</v>
          </cell>
        </row>
        <row r="134">
          <cell r="A134" t="str">
            <v>Year End Sq. Feet</v>
          </cell>
          <cell r="B134">
            <v>0.87</v>
          </cell>
          <cell r="C134">
            <v>1.32</v>
          </cell>
          <cell r="D134">
            <v>2.665</v>
          </cell>
          <cell r="E134">
            <v>4.32</v>
          </cell>
          <cell r="F134">
            <v>5.76</v>
          </cell>
          <cell r="G134">
            <v>8.16</v>
          </cell>
          <cell r="H134">
            <v>10.56</v>
          </cell>
          <cell r="I134">
            <v>12.96</v>
          </cell>
          <cell r="J134">
            <v>0.37208670951446421</v>
          </cell>
        </row>
        <row r="135">
          <cell r="A135" t="str">
            <v>Sales Per Avg Sq. Feet</v>
          </cell>
          <cell r="B135">
            <v>5849.6973405909803</v>
          </cell>
          <cell r="C135">
            <v>7019.178082191781</v>
          </cell>
          <cell r="D135">
            <v>7281.6266478747357</v>
          </cell>
          <cell r="E135">
            <v>6798.7104195471638</v>
          </cell>
          <cell r="F135">
            <v>7155.3054789533744</v>
          </cell>
          <cell r="G135">
            <v>7579.6891142568165</v>
          </cell>
          <cell r="H135">
            <v>8061.679601522379</v>
          </cell>
          <cell r="I135">
            <v>8667.1281920040619</v>
          </cell>
        </row>
        <row r="136">
          <cell r="A136" t="str">
            <v>Total Sales - Rs Mn</v>
          </cell>
          <cell r="B136">
            <v>3761.3553900000002</v>
          </cell>
          <cell r="C136">
            <v>7686</v>
          </cell>
          <cell r="D136">
            <v>14508.641095890411</v>
          </cell>
          <cell r="E136">
            <v>23744.496140268471</v>
          </cell>
          <cell r="F136">
            <v>36062.739613925005</v>
          </cell>
          <cell r="G136">
            <v>52754.636235227445</v>
          </cell>
          <cell r="H136">
            <v>75457.321070249469</v>
          </cell>
          <cell r="I136">
            <v>101925.42753796776</v>
          </cell>
        </row>
        <row r="137">
          <cell r="A137" t="str">
            <v>Growth in</v>
          </cell>
        </row>
        <row r="138">
          <cell r="A138" t="str">
            <v>Year End Sq. Feet</v>
          </cell>
          <cell r="C138">
            <v>0.51724137931034497</v>
          </cell>
          <cell r="D138">
            <v>1.018939393939394</v>
          </cell>
          <cell r="E138">
            <v>0.62101313320825535</v>
          </cell>
          <cell r="F138">
            <v>0.33333333333333326</v>
          </cell>
          <cell r="G138">
            <v>0.41666666666666674</v>
          </cell>
          <cell r="H138">
            <v>0.29411764705882359</v>
          </cell>
          <cell r="I138">
            <v>0.22727272727272729</v>
          </cell>
        </row>
        <row r="139">
          <cell r="A139" t="str">
            <v>Value Sales</v>
          </cell>
          <cell r="C139">
            <v>1.043412334934934</v>
          </cell>
          <cell r="D139">
            <v>0.88767123287671224</v>
          </cell>
          <cell r="E139">
            <v>0.63657616060225841</v>
          </cell>
          <cell r="F139">
            <v>0.51878310665712268</v>
          </cell>
          <cell r="G139">
            <v>0.46285714285714308</v>
          </cell>
          <cell r="H139">
            <v>0.43034482758620696</v>
          </cell>
          <cell r="I139">
            <v>0.35076923076923094</v>
          </cell>
        </row>
        <row r="140">
          <cell r="A140" t="str">
            <v>Same Store</v>
          </cell>
          <cell r="C140">
            <v>0.23400000000000001</v>
          </cell>
          <cell r="D140">
            <v>0.15</v>
          </cell>
          <cell r="E140">
            <v>0.1096</v>
          </cell>
          <cell r="F140">
            <v>0.12</v>
          </cell>
          <cell r="G140">
            <v>0.12</v>
          </cell>
          <cell r="H140">
            <v>0.12</v>
          </cell>
          <cell r="I140">
            <v>0.12</v>
          </cell>
        </row>
        <row r="141">
          <cell r="A141" t="str">
            <v>Pantaloon</v>
          </cell>
          <cell r="B141" t="str">
            <v>F2005</v>
          </cell>
          <cell r="C141" t="str">
            <v>F2006</v>
          </cell>
          <cell r="D141" t="str">
            <v>F2007</v>
          </cell>
          <cell r="E141" t="str">
            <v>F2008</v>
          </cell>
          <cell r="F141" t="str">
            <v>F2009</v>
          </cell>
          <cell r="G141" t="str">
            <v>F2010</v>
          </cell>
          <cell r="H141" t="str">
            <v>F2011</v>
          </cell>
          <cell r="I141" t="str">
            <v>F2012</v>
          </cell>
        </row>
        <row r="142">
          <cell r="A142" t="str">
            <v>No. of Stores</v>
          </cell>
          <cell r="B142">
            <v>12</v>
          </cell>
          <cell r="C142">
            <v>21</v>
          </cell>
          <cell r="D142">
            <v>31</v>
          </cell>
          <cell r="E142">
            <v>40</v>
          </cell>
          <cell r="F142">
            <v>60</v>
          </cell>
          <cell r="G142">
            <v>75</v>
          </cell>
          <cell r="H142">
            <v>90</v>
          </cell>
          <cell r="I142">
            <v>110</v>
          </cell>
          <cell r="J142">
            <v>0.41898341197038369</v>
          </cell>
        </row>
        <row r="143">
          <cell r="A143" t="str">
            <v>Year End Sq. Feet</v>
          </cell>
          <cell r="B143">
            <v>0.33</v>
          </cell>
          <cell r="C143">
            <v>0.53</v>
          </cell>
          <cell r="D143">
            <v>0.83</v>
          </cell>
          <cell r="E143">
            <v>1.1200000000000001</v>
          </cell>
          <cell r="F143">
            <v>1.68</v>
          </cell>
          <cell r="G143">
            <v>2.1</v>
          </cell>
          <cell r="H143">
            <v>2.52</v>
          </cell>
          <cell r="I143">
            <v>3.08</v>
          </cell>
          <cell r="J143">
            <v>0.29985384995421294</v>
          </cell>
        </row>
        <row r="144">
          <cell r="A144" t="str">
            <v>Sales Per Avg Sq. Feet</v>
          </cell>
          <cell r="B144">
            <v>7607.8233032046019</v>
          </cell>
          <cell r="C144">
            <v>6809.302325581396</v>
          </cell>
          <cell r="D144">
            <v>7204.8426812585503</v>
          </cell>
          <cell r="E144">
            <v>6994.6090666105438</v>
          </cell>
          <cell r="F144">
            <v>7154.485845275929</v>
          </cell>
          <cell r="G144">
            <v>7419.4668025083711</v>
          </cell>
          <cell r="H144">
            <v>7878.1247502997985</v>
          </cell>
          <cell r="I144">
            <v>8382.3247343189851</v>
          </cell>
        </row>
        <row r="145">
          <cell r="A145" t="str">
            <v>Total Sales - Rs Mn</v>
          </cell>
          <cell r="B145">
            <v>2314.6802400000001</v>
          </cell>
          <cell r="C145">
            <v>2928</v>
          </cell>
          <cell r="D145">
            <v>4899.2930232558138</v>
          </cell>
          <cell r="E145">
            <v>6819.7438399452803</v>
          </cell>
          <cell r="F145">
            <v>10016.2801833863</v>
          </cell>
          <cell r="G145">
            <v>14022.79225674082</v>
          </cell>
          <cell r="H145">
            <v>18198.468173192534</v>
          </cell>
          <cell r="I145">
            <v>23470.509256093159</v>
          </cell>
        </row>
        <row r="146">
          <cell r="A146" t="str">
            <v>Growth in</v>
          </cell>
        </row>
        <row r="147">
          <cell r="A147" t="str">
            <v>Year End Sq. Feet</v>
          </cell>
          <cell r="C147">
            <v>0.60606060606060597</v>
          </cell>
          <cell r="D147">
            <v>0.56603773584905648</v>
          </cell>
          <cell r="E147">
            <v>0.34939759036144591</v>
          </cell>
          <cell r="F147">
            <v>0.49999999999999978</v>
          </cell>
          <cell r="G147">
            <v>0.25</v>
          </cell>
          <cell r="H147">
            <v>0.19999999999999996</v>
          </cell>
          <cell r="I147">
            <v>0.22222222222222232</v>
          </cell>
        </row>
        <row r="148">
          <cell r="A148" t="str">
            <v>Value Sales</v>
          </cell>
          <cell r="C148">
            <v>0.26496954067400691</v>
          </cell>
          <cell r="D148">
            <v>0.67325581395348832</v>
          </cell>
          <cell r="E148">
            <v>0.39198529411764715</v>
          </cell>
          <cell r="F148">
            <v>0.46871794871794892</v>
          </cell>
          <cell r="G148">
            <v>0.40000000000000013</v>
          </cell>
          <cell r="H148">
            <v>0.29777777777777792</v>
          </cell>
          <cell r="I148">
            <v>0.28969696969696979</v>
          </cell>
        </row>
        <row r="149">
          <cell r="A149" t="str">
            <v>Same Store</v>
          </cell>
          <cell r="C149">
            <v>0.19</v>
          </cell>
          <cell r="D149">
            <v>0.15</v>
          </cell>
          <cell r="E149">
            <v>0.11</v>
          </cell>
          <cell r="F149">
            <v>0.12</v>
          </cell>
          <cell r="G149">
            <v>0.12</v>
          </cell>
          <cell r="H149">
            <v>0.12</v>
          </cell>
          <cell r="I149">
            <v>0.12</v>
          </cell>
        </row>
        <row r="150">
          <cell r="A150" t="str">
            <v>Central</v>
          </cell>
          <cell r="B150" t="str">
            <v>F2005</v>
          </cell>
          <cell r="C150" t="str">
            <v>F2006</v>
          </cell>
          <cell r="D150" t="str">
            <v>F2007</v>
          </cell>
          <cell r="E150" t="str">
            <v>F2008</v>
          </cell>
          <cell r="F150" t="str">
            <v>F2009</v>
          </cell>
          <cell r="G150" t="str">
            <v>F2010</v>
          </cell>
          <cell r="H150" t="str">
            <v>F2011</v>
          </cell>
          <cell r="I150" t="str">
            <v>F2012</v>
          </cell>
        </row>
        <row r="151">
          <cell r="A151" t="str">
            <v>No. of Stores</v>
          </cell>
          <cell r="B151">
            <v>3</v>
          </cell>
          <cell r="C151">
            <v>3</v>
          </cell>
          <cell r="D151">
            <v>4</v>
          </cell>
          <cell r="E151">
            <v>7</v>
          </cell>
          <cell r="F151">
            <v>12</v>
          </cell>
          <cell r="G151">
            <v>15</v>
          </cell>
          <cell r="H151">
            <v>18</v>
          </cell>
          <cell r="I151">
            <v>20</v>
          </cell>
          <cell r="J151">
            <v>0.58740105196819936</v>
          </cell>
        </row>
        <row r="152">
          <cell r="A152" t="str">
            <v>Year End Sq. Feet</v>
          </cell>
          <cell r="B152">
            <v>0.49</v>
          </cell>
          <cell r="C152">
            <v>0.49</v>
          </cell>
          <cell r="D152">
            <v>0.58699999999999997</v>
          </cell>
          <cell r="E152">
            <v>1.05</v>
          </cell>
          <cell r="F152">
            <v>1.8</v>
          </cell>
          <cell r="G152">
            <v>2.25</v>
          </cell>
          <cell r="H152">
            <v>2.7</v>
          </cell>
          <cell r="I152">
            <v>3</v>
          </cell>
          <cell r="J152">
            <v>0.38578747152841686</v>
          </cell>
        </row>
        <row r="153">
          <cell r="A153" t="str">
            <v>Sales Per Avg Sq. Feet</v>
          </cell>
          <cell r="B153">
            <v>4704.6346341463413</v>
          </cell>
          <cell r="C153">
            <v>6348.9795918367345</v>
          </cell>
          <cell r="D153">
            <v>7158.3713262463752</v>
          </cell>
          <cell r="E153">
            <v>6819.3435138310533</v>
          </cell>
          <cell r="F153">
            <v>6708.8940764280924</v>
          </cell>
          <cell r="G153">
            <v>6877.8588161307271</v>
          </cell>
          <cell r="H153">
            <v>7303.0355429460806</v>
          </cell>
          <cell r="I153">
            <v>7871.903574712409</v>
          </cell>
        </row>
        <row r="154">
          <cell r="A154" t="str">
            <v>Total Sales - Rs Mn</v>
          </cell>
          <cell r="B154">
            <v>1446.67515</v>
          </cell>
          <cell r="C154">
            <v>3111</v>
          </cell>
          <cell r="D154">
            <v>3854.782959183673</v>
          </cell>
          <cell r="E154">
            <v>5581.6326660707173</v>
          </cell>
          <cell r="F154">
            <v>9560.1740589100318</v>
          </cell>
          <cell r="G154">
            <v>13927.664102664721</v>
          </cell>
          <cell r="H154">
            <v>18075.012968791551</v>
          </cell>
          <cell r="I154">
            <v>22434.925187930367</v>
          </cell>
        </row>
        <row r="155">
          <cell r="A155" t="str">
            <v>Growth in</v>
          </cell>
        </row>
        <row r="156">
          <cell r="A156" t="str">
            <v>Year End Sq. Feet</v>
          </cell>
          <cell r="C156">
            <v>0</v>
          </cell>
          <cell r="D156">
            <v>0.19795918367346932</v>
          </cell>
          <cell r="E156">
            <v>0.78875638841567319</v>
          </cell>
          <cell r="F156">
            <v>0.71428571428571419</v>
          </cell>
          <cell r="G156">
            <v>0.25</v>
          </cell>
          <cell r="H156">
            <v>0.20000000000000018</v>
          </cell>
          <cell r="I156">
            <v>0.11111111111111094</v>
          </cell>
        </row>
        <row r="157">
          <cell r="A157" t="str">
            <v>Value Sales</v>
          </cell>
          <cell r="C157">
            <v>0.34951597425987169</v>
          </cell>
          <cell r="D157">
            <v>0.23908163265306115</v>
          </cell>
          <cell r="E157">
            <v>0.4479758588672238</v>
          </cell>
          <cell r="F157">
            <v>0.71279169211973148</v>
          </cell>
          <cell r="G157">
            <v>0.45684210526315794</v>
          </cell>
          <cell r="H157">
            <v>0.29777777777777792</v>
          </cell>
          <cell r="I157">
            <v>0.24121212121212143</v>
          </cell>
        </row>
        <row r="158">
          <cell r="A158" t="str">
            <v>Same Store</v>
          </cell>
          <cell r="C158">
            <v>0.19</v>
          </cell>
          <cell r="D158">
            <v>0.15</v>
          </cell>
          <cell r="E158">
            <v>0.11</v>
          </cell>
          <cell r="F158">
            <v>0.12</v>
          </cell>
          <cell r="G158">
            <v>0.12</v>
          </cell>
          <cell r="H158">
            <v>0.12</v>
          </cell>
          <cell r="I158">
            <v>0.12</v>
          </cell>
        </row>
        <row r="161">
          <cell r="B161" t="str">
            <v>F2005</v>
          </cell>
          <cell r="C161" t="str">
            <v>F2006</v>
          </cell>
          <cell r="D161" t="str">
            <v>F2007E</v>
          </cell>
          <cell r="E161" t="str">
            <v>F2008E</v>
          </cell>
          <cell r="F161" t="str">
            <v>F2009E</v>
          </cell>
        </row>
        <row r="162">
          <cell r="A162" t="str">
            <v xml:space="preserve">Gross Margin </v>
          </cell>
          <cell r="B162">
            <v>0.33481130451764285</v>
          </cell>
          <cell r="C162">
            <v>0.33425112988988748</v>
          </cell>
          <cell r="D162">
            <v>0.31737488954936155</v>
          </cell>
          <cell r="E162">
            <v>0.30436302370657176</v>
          </cell>
          <cell r="F162">
            <v>0.29500000000000004</v>
          </cell>
        </row>
        <row r="164">
          <cell r="A164" t="str">
            <v>Gross Margin</v>
          </cell>
        </row>
        <row r="165">
          <cell r="A165" t="str">
            <v>F2005</v>
          </cell>
          <cell r="B165">
            <v>0.33481130451764285</v>
          </cell>
        </row>
        <row r="166">
          <cell r="A166" t="str">
            <v>F2006E</v>
          </cell>
          <cell r="B166">
            <v>0.33425112988988748</v>
          </cell>
        </row>
        <row r="167">
          <cell r="A167" t="str">
            <v>F2007E</v>
          </cell>
          <cell r="B167">
            <v>0.31737488954936155</v>
          </cell>
        </row>
        <row r="168">
          <cell r="A168" t="str">
            <v>F2008E</v>
          </cell>
          <cell r="B168">
            <v>0.30436302370657176</v>
          </cell>
        </row>
        <row r="169">
          <cell r="A169" t="str">
            <v>F2009E</v>
          </cell>
          <cell r="B169">
            <v>0.29500000000000004</v>
          </cell>
        </row>
        <row r="171">
          <cell r="B171" t="str">
            <v>F2005</v>
          </cell>
          <cell r="C171" t="str">
            <v>F2006</v>
          </cell>
          <cell r="D171" t="str">
            <v>F2007E</v>
          </cell>
          <cell r="E171" t="str">
            <v>F2008E</v>
          </cell>
          <cell r="F171" t="str">
            <v>F2009E</v>
          </cell>
        </row>
        <row r="172">
          <cell r="A172" t="str">
            <v>Employee Cost</v>
          </cell>
          <cell r="B172">
            <v>506.54199999999997</v>
          </cell>
          <cell r="C172">
            <v>1120.7370000000001</v>
          </cell>
          <cell r="D172">
            <v>2060.9</v>
          </cell>
          <cell r="E172">
            <v>2740.7047280000002</v>
          </cell>
          <cell r="F172">
            <v>4178.2490417289382</v>
          </cell>
        </row>
        <row r="173">
          <cell r="A173" t="str">
            <v>Growth</v>
          </cell>
          <cell r="B173">
            <v>6.9313812559754773E-3</v>
          </cell>
          <cell r="C173">
            <v>0.34960300744851347</v>
          </cell>
          <cell r="D173">
            <v>0.1397772725364812</v>
          </cell>
          <cell r="E173">
            <v>-0.21981412272183065</v>
          </cell>
          <cell r="F173">
            <v>2.6864542688371573E-2</v>
          </cell>
        </row>
        <row r="174">
          <cell r="A174" t="str">
            <v>Cost per Average Sq. Feet</v>
          </cell>
          <cell r="B174">
            <v>351.27739251040219</v>
          </cell>
          <cell r="C174">
            <v>474.0850253807107</v>
          </cell>
          <cell r="D174">
            <v>540.3513371788149</v>
          </cell>
          <cell r="E174">
            <v>421.5744820352856</v>
          </cell>
          <cell r="F174">
            <v>432.89988770425066</v>
          </cell>
          <cell r="G174">
            <v>0.23235908980801101</v>
          </cell>
        </row>
        <row r="175">
          <cell r="A175" t="str">
            <v>As % of Sales</v>
          </cell>
          <cell r="B175">
            <v>4.8113938036285817E-2</v>
          </cell>
          <cell r="C175">
            <v>6.0003999420699713E-2</v>
          </cell>
          <cell r="D175">
            <v>6.3672089818768263E-2</v>
          </cell>
          <cell r="E175">
            <v>5.4283539615334685E-2</v>
          </cell>
          <cell r="F175">
            <v>5.3999999999999999E-2</v>
          </cell>
        </row>
        <row r="177">
          <cell r="A177" t="str">
            <v>Rent</v>
          </cell>
          <cell r="B177">
            <v>696.51</v>
          </cell>
          <cell r="C177">
            <v>1394.2240000000002</v>
          </cell>
          <cell r="D177">
            <v>2662.3999999999996</v>
          </cell>
          <cell r="E177">
            <v>4022.8023819999989</v>
          </cell>
          <cell r="F177">
            <v>6189.9985803391683</v>
          </cell>
        </row>
        <row r="178">
          <cell r="A178" t="str">
            <v>Growth</v>
          </cell>
          <cell r="B178">
            <v>0.84677184144239703</v>
          </cell>
          <cell r="C178">
            <v>1.001728618397439</v>
          </cell>
          <cell r="D178">
            <v>0.90959271967775579</v>
          </cell>
          <cell r="E178">
            <v>0.51096844275841335</v>
          </cell>
          <cell r="F178">
            <v>0.5387279792903259</v>
          </cell>
        </row>
        <row r="179">
          <cell r="A179" t="str">
            <v>Cost per Average Sq. Feet</v>
          </cell>
          <cell r="B179">
            <v>483.01664355062417</v>
          </cell>
          <cell r="C179">
            <v>589.77326565143835</v>
          </cell>
          <cell r="D179">
            <v>698.05977975878329</v>
          </cell>
          <cell r="E179">
            <v>618.7864067208493</v>
          </cell>
          <cell r="F179">
            <v>641.33316696926022</v>
          </cell>
        </row>
        <row r="180">
          <cell r="A180" t="str">
            <v>As % of Sales</v>
          </cell>
          <cell r="B180">
            <v>6.6158065829987317E-2</v>
          </cell>
          <cell r="C180">
            <v>7.4646430061937497E-2</v>
          </cell>
          <cell r="D180">
            <v>8.2255602859667432E-2</v>
          </cell>
          <cell r="E180">
            <v>7.9677299869991558E-2</v>
          </cell>
          <cell r="F180">
            <v>0.08</v>
          </cell>
        </row>
        <row r="183">
          <cell r="A183" t="str">
            <v>Year</v>
          </cell>
          <cell r="B183" t="str">
            <v>Inventory Stated</v>
          </cell>
          <cell r="C183" t="str">
            <v>As Per Our Calculation</v>
          </cell>
          <cell r="D183" t="str">
            <v>Cumulative Overstatment</v>
          </cell>
          <cell r="E183" t="str">
            <v>Annual Impact</v>
          </cell>
          <cell r="F183" t="str">
            <v>As % of EBITDA</v>
          </cell>
        </row>
        <row r="184">
          <cell r="A184" t="str">
            <v>F2005</v>
          </cell>
          <cell r="B184">
            <v>2759.2559999999999</v>
          </cell>
          <cell r="C184">
            <v>2469.62</v>
          </cell>
          <cell r="D184">
            <v>119.81687731092438</v>
          </cell>
          <cell r="E184">
            <v>-5.3855132773109062</v>
          </cell>
          <cell r="F184">
            <v>-6.1345567681871235E-3</v>
          </cell>
        </row>
        <row r="185">
          <cell r="A185" t="str">
            <v>F2006E</v>
          </cell>
          <cell r="B185">
            <v>5290.8363865546216</v>
          </cell>
          <cell r="C185">
            <v>5070.2219999999998</v>
          </cell>
          <cell r="D185">
            <v>220.61438655462189</v>
          </cell>
          <cell r="E185">
            <v>100.7975092436975</v>
          </cell>
          <cell r="F185">
            <v>6.9326525165323546E-2</v>
          </cell>
        </row>
        <row r="186">
          <cell r="A186" t="str">
            <v>F2007E</v>
          </cell>
          <cell r="B186">
            <v>9630.4176376188243</v>
          </cell>
          <cell r="C186">
            <v>8859.6</v>
          </cell>
          <cell r="D186">
            <v>770.81763761882394</v>
          </cell>
          <cell r="E186">
            <v>550.20325106420205</v>
          </cell>
          <cell r="F186">
            <v>0.25519631310955482</v>
          </cell>
        </row>
        <row r="187">
          <cell r="A187" t="str">
            <v>F2008E</v>
          </cell>
          <cell r="B187">
            <v>15510.170367315293</v>
          </cell>
          <cell r="C187">
            <v>14298.46666</v>
          </cell>
          <cell r="D187">
            <v>1211.7037073152933</v>
          </cell>
          <cell r="E187">
            <v>440.88606969646935</v>
          </cell>
          <cell r="F187">
            <v>9.5743194131953452E-2</v>
          </cell>
        </row>
        <row r="188">
          <cell r="A188" t="str">
            <v>F2009E</v>
          </cell>
          <cell r="B188">
            <v>22639.955122542662</v>
          </cell>
          <cell r="C188">
            <v>20827.164291044777</v>
          </cell>
          <cell r="D188">
            <v>1812.7908314978831</v>
          </cell>
          <cell r="E188">
            <v>601.08712418258983</v>
          </cell>
          <cell r="F188">
            <v>9.0331331410817298E-2</v>
          </cell>
        </row>
        <row r="190">
          <cell r="A190" t="str">
            <v>Inventory Assumptions</v>
          </cell>
        </row>
        <row r="191">
          <cell r="A191" t="str">
            <v>Year</v>
          </cell>
          <cell r="B191" t="str">
            <v>Rs / Sq. Feet</v>
          </cell>
        </row>
        <row r="192">
          <cell r="A192" t="str">
            <v>F2005</v>
          </cell>
          <cell r="B192">
            <v>1407.7836734693876</v>
          </cell>
        </row>
        <row r="193">
          <cell r="A193" t="str">
            <v>F2006E</v>
          </cell>
          <cell r="B193">
            <v>1831.7276011560693</v>
          </cell>
        </row>
        <row r="194">
          <cell r="A194" t="str">
            <v>F2007E</v>
          </cell>
          <cell r="B194">
            <v>1750.9090909090912</v>
          </cell>
        </row>
        <row r="195">
          <cell r="A195" t="str">
            <v>F2008E</v>
          </cell>
          <cell r="B195">
            <v>1800.3082326450299</v>
          </cell>
        </row>
        <row r="196">
          <cell r="A196" t="str">
            <v>F2009E</v>
          </cell>
          <cell r="B196">
            <v>1833.1669815835994</v>
          </cell>
        </row>
        <row r="200">
          <cell r="A200" t="str">
            <v>Creditors</v>
          </cell>
        </row>
        <row r="201">
          <cell r="A201" t="str">
            <v>Year</v>
          </cell>
          <cell r="B201" t="str">
            <v>No of Days</v>
          </cell>
        </row>
        <row r="202">
          <cell r="A202" t="str">
            <v>F2005</v>
          </cell>
          <cell r="B202">
            <v>66.236920604122844</v>
          </cell>
        </row>
        <row r="203">
          <cell r="A203" t="str">
            <v>F2006E</v>
          </cell>
          <cell r="B203">
            <v>67.45894640794792</v>
          </cell>
        </row>
        <row r="204">
          <cell r="A204" t="str">
            <v>F2007E</v>
          </cell>
          <cell r="B204">
            <v>56.806375255716283</v>
          </cell>
        </row>
        <row r="205">
          <cell r="A205" t="str">
            <v>F2008E</v>
          </cell>
          <cell r="B205">
            <v>64.441342268522831</v>
          </cell>
        </row>
        <row r="206">
          <cell r="A206" t="str">
            <v>F2009E</v>
          </cell>
          <cell r="B206">
            <v>60</v>
          </cell>
        </row>
        <row r="208">
          <cell r="A208" t="str">
            <v>Net working Capital</v>
          </cell>
        </row>
        <row r="209">
          <cell r="A209" t="str">
            <v>Year</v>
          </cell>
          <cell r="B209" t="str">
            <v>Rs Mn</v>
          </cell>
        </row>
        <row r="210">
          <cell r="A210" t="str">
            <v>F2003</v>
          </cell>
          <cell r="B210">
            <v>0.16776089581342418</v>
          </cell>
        </row>
        <row r="211">
          <cell r="A211" t="str">
            <v>F2004</v>
          </cell>
          <cell r="B211">
            <v>0.16511826158972093</v>
          </cell>
        </row>
        <row r="212">
          <cell r="A212" t="str">
            <v>F2005</v>
          </cell>
          <cell r="B212">
            <v>0.15306514989407261</v>
          </cell>
        </row>
        <row r="213">
          <cell r="A213" t="str">
            <v>F2006</v>
          </cell>
          <cell r="B213">
            <v>0.15753284464017395</v>
          </cell>
        </row>
        <row r="214">
          <cell r="A214" t="str">
            <v>F2007</v>
          </cell>
          <cell r="B214">
            <v>0.18761469874009037</v>
          </cell>
        </row>
        <row r="215">
          <cell r="A215" t="str">
            <v>F2008E</v>
          </cell>
          <cell r="B215">
            <v>0.18279719482492687</v>
          </cell>
        </row>
        <row r="216">
          <cell r="A216" t="str">
            <v>F2009E</v>
          </cell>
          <cell r="B216">
            <v>0.15876085457186181</v>
          </cell>
        </row>
        <row r="220">
          <cell r="A220" t="str">
            <v>JV Parter/Company Name</v>
          </cell>
          <cell r="B220" t="str">
            <v>Business Segment</v>
          </cell>
          <cell r="C220" t="str">
            <v>PFIL's Stake</v>
          </cell>
          <cell r="D220" t="str">
            <v>Other Details</v>
          </cell>
        </row>
        <row r="221">
          <cell r="A221" t="str">
            <v>Axiom Telecom LLC, UAE</v>
          </cell>
          <cell r="B221" t="str">
            <v>Telecom</v>
          </cell>
          <cell r="C221">
            <v>0.5</v>
          </cell>
          <cell r="D221" t="str">
            <v>Largest distributor, retailer and after sales service provider of mobile phones, accessories, wireless gadgets and memory &amp; storage devices in the Middle East.</v>
          </cell>
        </row>
        <row r="222">
          <cell r="A222" t="str">
            <v>Gini &amp; Jony</v>
          </cell>
          <cell r="B222" t="str">
            <v>Kids Wear</v>
          </cell>
          <cell r="C222">
            <v>0.5</v>
          </cell>
        </row>
        <row r="224">
          <cell r="A224" t="str">
            <v>Planet Sports Pvt Ltd</v>
          </cell>
          <cell r="B224" t="str">
            <v>International Fashion &amp; Sports Wear</v>
          </cell>
          <cell r="C224">
            <v>0.49</v>
          </cell>
          <cell r="D224" t="str">
            <v>Sole Franchise  for M&amp;S, Wilson, Puma, Speedo,Guess, Gap, Next, Debenhams</v>
          </cell>
        </row>
        <row r="227">
          <cell r="A227" t="str">
            <v>Liberty Shoes / Footmart Retail</v>
          </cell>
          <cell r="B227" t="str">
            <v>Footwear Retailing</v>
          </cell>
          <cell r="C227">
            <v>0.51</v>
          </cell>
          <cell r="D227" t="str">
            <v>Liberty Shoes Ltd, one of India’s leading shoe manufacturers</v>
          </cell>
        </row>
        <row r="229">
          <cell r="A229" t="str">
            <v xml:space="preserve">Galaxy Entertainment Corporation </v>
          </cell>
          <cell r="B229" t="str">
            <v xml:space="preserve">Leisure and Entertainment segment </v>
          </cell>
          <cell r="C229">
            <v>0.32</v>
          </cell>
          <cell r="D229" t="str">
            <v>Owns and Operates theme bars and restaurants</v>
          </cell>
        </row>
        <row r="231">
          <cell r="A231" t="str">
            <v>CapitaLand</v>
          </cell>
          <cell r="B231" t="str">
            <v>Mall Management and Fund Management Services</v>
          </cell>
          <cell r="C231">
            <v>0.5</v>
          </cell>
          <cell r="D231" t="str">
            <v>Provide Management services to 50 retail properties owned or managed by PRIL</v>
          </cell>
        </row>
        <row r="232">
          <cell r="A232" t="str">
            <v>Generali</v>
          </cell>
          <cell r="B232" t="str">
            <v>Insurnace</v>
          </cell>
          <cell r="C232">
            <v>0.57999999999999996</v>
          </cell>
          <cell r="D232" t="str">
            <v>Initial Capital for the JV to be around USD 45 Million</v>
          </cell>
        </row>
        <row r="235">
          <cell r="A235" t="str">
            <v>Property Fund</v>
          </cell>
        </row>
        <row r="237">
          <cell r="A237" t="str">
            <v>Name</v>
          </cell>
          <cell r="B237" t="str">
            <v>Fund Size (USD Mn)</v>
          </cell>
          <cell r="C237" t="str">
            <v>Other Details</v>
          </cell>
        </row>
        <row r="238">
          <cell r="A238" t="str">
            <v>Kshitij Venture Capital Fund</v>
          </cell>
          <cell r="B238">
            <v>80</v>
          </cell>
        </row>
        <row r="239">
          <cell r="A239" t="str">
            <v>Horizon International Fund</v>
          </cell>
          <cell r="B239">
            <v>350</v>
          </cell>
          <cell r="C239" t="str">
            <v>Master plan by  Callison group</v>
          </cell>
        </row>
        <row r="241">
          <cell r="A241" t="str">
            <v>Director</v>
          </cell>
        </row>
        <row r="242">
          <cell r="A242" t="str">
            <v>Name</v>
          </cell>
          <cell r="B242" t="str">
            <v>Category</v>
          </cell>
        </row>
        <row r="243">
          <cell r="A243" t="str">
            <v>Mr. Kishore Biyani</v>
          </cell>
          <cell r="B243" t="str">
            <v>MD/Promoter</v>
          </cell>
        </row>
        <row r="244">
          <cell r="A244" t="str">
            <v xml:space="preserve">Mr. Gopikishan Biyani </v>
          </cell>
          <cell r="B244" t="str">
            <v>Director/ Promoter</v>
          </cell>
        </row>
        <row r="245">
          <cell r="A245" t="str">
            <v>Mr. Rakesh Biyani</v>
          </cell>
          <cell r="B245" t="str">
            <v>Director/ Promoter</v>
          </cell>
        </row>
        <row r="246">
          <cell r="A246" t="str">
            <v>Mr. Ved Prakash Arya</v>
          </cell>
          <cell r="B246" t="str">
            <v>Independent Director</v>
          </cell>
        </row>
        <row r="247">
          <cell r="A247" t="str">
            <v>Mr. Shailesh Haribhakti</v>
          </cell>
          <cell r="B247" t="str">
            <v>Independent Director</v>
          </cell>
        </row>
        <row r="248">
          <cell r="A248" t="str">
            <v xml:space="preserve">Dr. D O Koshy </v>
          </cell>
          <cell r="B248" t="str">
            <v>Independent Director</v>
          </cell>
        </row>
        <row r="249">
          <cell r="A249" t="str">
            <v xml:space="preserve">Ms. Anju Poddar </v>
          </cell>
          <cell r="B249" t="str">
            <v>Independent Director</v>
          </cell>
        </row>
        <row r="250">
          <cell r="A250" t="str">
            <v>Ms. Bala Deshpande</v>
          </cell>
          <cell r="B250" t="str">
            <v>Independent Director</v>
          </cell>
        </row>
        <row r="251">
          <cell r="A251" t="str">
            <v xml:space="preserve">Mr. Anil Harish </v>
          </cell>
          <cell r="B251" t="str">
            <v>Independent Director</v>
          </cell>
        </row>
        <row r="252">
          <cell r="C252">
            <v>1000000</v>
          </cell>
        </row>
        <row r="254">
          <cell r="A254" t="str">
            <v>Pantaloon</v>
          </cell>
        </row>
        <row r="256">
          <cell r="A256" t="str">
            <v>Year</v>
          </cell>
          <cell r="B256" t="str">
            <v>No. of Stores</v>
          </cell>
          <cell r="C256">
            <v>0.27850000000000003</v>
          </cell>
        </row>
        <row r="257">
          <cell r="A257" t="str">
            <v>F2005</v>
          </cell>
          <cell r="B257">
            <v>12</v>
          </cell>
          <cell r="C257">
            <v>0.33</v>
          </cell>
          <cell r="D257">
            <v>5.149999999999999E-2</v>
          </cell>
          <cell r="E257">
            <v>0.27850000000000003</v>
          </cell>
        </row>
        <row r="258">
          <cell r="A258" t="str">
            <v>F2006</v>
          </cell>
          <cell r="B258">
            <v>21</v>
          </cell>
          <cell r="C258">
            <v>0.53</v>
          </cell>
          <cell r="D258">
            <v>0.2</v>
          </cell>
          <cell r="E258">
            <v>0.33</v>
          </cell>
        </row>
        <row r="259">
          <cell r="A259" t="str">
            <v>F2007E</v>
          </cell>
          <cell r="B259">
            <v>31</v>
          </cell>
          <cell r="C259">
            <v>0.83</v>
          </cell>
          <cell r="D259">
            <v>0.29999999999999993</v>
          </cell>
          <cell r="E259">
            <v>0.53</v>
          </cell>
        </row>
        <row r="260">
          <cell r="A260" t="str">
            <v>F2008E</v>
          </cell>
          <cell r="B260">
            <v>40</v>
          </cell>
          <cell r="C260">
            <v>1.1200000000000001</v>
          </cell>
          <cell r="D260">
            <v>0.29000000000000015</v>
          </cell>
          <cell r="E260">
            <v>0.83</v>
          </cell>
        </row>
        <row r="261">
          <cell r="A261" t="str">
            <v>F2009E</v>
          </cell>
          <cell r="B261">
            <v>60</v>
          </cell>
          <cell r="C261">
            <v>1.68</v>
          </cell>
          <cell r="D261">
            <v>0.55999999999999983</v>
          </cell>
          <cell r="E261">
            <v>1.1200000000000001</v>
          </cell>
        </row>
        <row r="265">
          <cell r="A265" t="str">
            <v>Central</v>
          </cell>
        </row>
        <row r="266">
          <cell r="A266" t="str">
            <v>Year</v>
          </cell>
          <cell r="B266" t="str">
            <v>No. of Stores</v>
          </cell>
          <cell r="C266">
            <v>0.125</v>
          </cell>
        </row>
        <row r="267">
          <cell r="A267" t="str">
            <v>F2005</v>
          </cell>
          <cell r="B267">
            <v>3</v>
          </cell>
          <cell r="C267">
            <v>0.49</v>
          </cell>
          <cell r="D267">
            <v>0.36499999999999999</v>
          </cell>
          <cell r="E267">
            <v>0.125</v>
          </cell>
        </row>
        <row r="268">
          <cell r="A268" t="str">
            <v>F2006</v>
          </cell>
          <cell r="B268">
            <v>3</v>
          </cell>
          <cell r="C268">
            <v>0.49</v>
          </cell>
          <cell r="D268">
            <v>0</v>
          </cell>
          <cell r="E268">
            <v>0.49</v>
          </cell>
        </row>
        <row r="269">
          <cell r="A269" t="str">
            <v>F2007E</v>
          </cell>
          <cell r="B269">
            <v>4</v>
          </cell>
          <cell r="C269">
            <v>0.58699999999999997</v>
          </cell>
          <cell r="D269">
            <v>9.6999999999999975E-2</v>
          </cell>
          <cell r="E269">
            <v>0.49</v>
          </cell>
        </row>
        <row r="270">
          <cell r="A270" t="str">
            <v>F2008E</v>
          </cell>
          <cell r="B270">
            <v>7</v>
          </cell>
          <cell r="C270">
            <v>1.05</v>
          </cell>
          <cell r="D270">
            <v>0.46300000000000008</v>
          </cell>
          <cell r="E270">
            <v>0.58699999999999997</v>
          </cell>
        </row>
        <row r="271">
          <cell r="A271" t="str">
            <v>F2009E</v>
          </cell>
          <cell r="B271">
            <v>12</v>
          </cell>
          <cell r="C271">
            <v>1.8</v>
          </cell>
          <cell r="D271">
            <v>0.75</v>
          </cell>
          <cell r="E271">
            <v>1.05</v>
          </cell>
        </row>
        <row r="275">
          <cell r="A275" t="str">
            <v>Big Bazaar</v>
          </cell>
        </row>
        <row r="276">
          <cell r="A276" t="str">
            <v>Year</v>
          </cell>
          <cell r="B276" t="str">
            <v>No. of Stores</v>
          </cell>
          <cell r="C276">
            <v>0.41599999999999998</v>
          </cell>
        </row>
        <row r="277">
          <cell r="A277" t="str">
            <v>F2005</v>
          </cell>
          <cell r="B277">
            <v>19</v>
          </cell>
          <cell r="C277">
            <v>0.87</v>
          </cell>
          <cell r="D277">
            <v>0.45400000000000001</v>
          </cell>
          <cell r="E277">
            <v>0.41599999999999998</v>
          </cell>
        </row>
        <row r="278">
          <cell r="A278" t="str">
            <v>F2006</v>
          </cell>
          <cell r="B278">
            <v>30</v>
          </cell>
          <cell r="C278">
            <v>1.32</v>
          </cell>
          <cell r="D278">
            <v>0.45000000000000007</v>
          </cell>
          <cell r="E278">
            <v>0.87</v>
          </cell>
        </row>
        <row r="279">
          <cell r="A279" t="str">
            <v>F2007E</v>
          </cell>
          <cell r="B279">
            <v>56</v>
          </cell>
          <cell r="C279">
            <v>2.665</v>
          </cell>
          <cell r="D279">
            <v>1.345</v>
          </cell>
          <cell r="E279">
            <v>1.32</v>
          </cell>
        </row>
        <row r="280">
          <cell r="A280" t="str">
            <v>F2008E</v>
          </cell>
          <cell r="B280">
            <v>90</v>
          </cell>
          <cell r="C280">
            <v>4.32</v>
          </cell>
          <cell r="D280">
            <v>1.6550000000000002</v>
          </cell>
          <cell r="E280">
            <v>2.665</v>
          </cell>
        </row>
        <row r="281">
          <cell r="A281" t="str">
            <v>F2009E</v>
          </cell>
          <cell r="B281">
            <v>120</v>
          </cell>
          <cell r="C281">
            <v>5.76</v>
          </cell>
          <cell r="D281">
            <v>1.4399999999999995</v>
          </cell>
          <cell r="E281">
            <v>4.32</v>
          </cell>
        </row>
        <row r="286">
          <cell r="A286" t="str">
            <v>DCF + AMC Value</v>
          </cell>
        </row>
        <row r="287">
          <cell r="A287" t="str">
            <v>Particulars</v>
          </cell>
          <cell r="B287" t="str">
            <v>Rs. Per Share</v>
          </cell>
        </row>
        <row r="288">
          <cell r="A288" t="str">
            <v>DCF Value Per Share</v>
          </cell>
          <cell r="B288">
            <v>433.19600377640762</v>
          </cell>
          <cell r="C288">
            <v>0.92651260010671577</v>
          </cell>
        </row>
        <row r="289">
          <cell r="A289" t="str">
            <v>AMC Value Per Share</v>
          </cell>
          <cell r="B289">
            <v>34.359433382797874</v>
          </cell>
          <cell r="C289">
            <v>7.3487399893284261E-2</v>
          </cell>
        </row>
        <row r="290">
          <cell r="A290" t="str">
            <v>Total Value</v>
          </cell>
          <cell r="B290">
            <v>467.5554371592055</v>
          </cell>
        </row>
        <row r="292">
          <cell r="A292" t="str">
            <v>Announcement vs Estimated</v>
          </cell>
        </row>
        <row r="293">
          <cell r="B293" t="str">
            <v>Annoucement</v>
          </cell>
          <cell r="C293" t="str">
            <v>Estimated Completion</v>
          </cell>
        </row>
        <row r="294">
          <cell r="A294" t="str">
            <v>F2006</v>
          </cell>
          <cell r="B294">
            <v>3.6</v>
          </cell>
          <cell r="C294">
            <v>3.2</v>
          </cell>
          <cell r="D294">
            <v>-0.11111111111111105</v>
          </cell>
        </row>
        <row r="295">
          <cell r="A295" t="str">
            <v>F2007e</v>
          </cell>
          <cell r="B295">
            <v>7</v>
          </cell>
          <cell r="C295">
            <v>5.0599999999999996</v>
          </cell>
          <cell r="D295">
            <v>-0.27714285714285725</v>
          </cell>
        </row>
        <row r="296">
          <cell r="A296" t="str">
            <v>F2008e</v>
          </cell>
          <cell r="B296">
            <v>10</v>
          </cell>
          <cell r="C296">
            <v>10</v>
          </cell>
          <cell r="D296" t="str">
            <v>n-a</v>
          </cell>
        </row>
        <row r="319">
          <cell r="A319" t="str">
            <v>Home Category</v>
          </cell>
          <cell r="B319" t="str">
            <v>Lifestyle</v>
          </cell>
          <cell r="C319" t="str">
            <v>Value</v>
          </cell>
          <cell r="D319" t="str">
            <v>Value-Lifestyle</v>
          </cell>
        </row>
        <row r="320">
          <cell r="A320" t="str">
            <v>Furnishing and Textiles</v>
          </cell>
          <cell r="B320" t="str">
            <v>Central, Mela</v>
          </cell>
          <cell r="C320" t="str">
            <v>Big Bazaar</v>
          </cell>
          <cell r="D320" t="str">
            <v xml:space="preserve"> HOME TOWN</v>
          </cell>
        </row>
        <row r="321">
          <cell r="A321" t="str">
            <v>Furniture</v>
          </cell>
          <cell r="B321" t="str">
            <v>Central, Good Idea</v>
          </cell>
          <cell r="C321" t="str">
            <v>Big Bazaar</v>
          </cell>
        </row>
        <row r="322">
          <cell r="A322" t="str">
            <v>Consumer Durables &amp; Appliances</v>
          </cell>
          <cell r="B322" t="str">
            <v>Central, E-Zone</v>
          </cell>
          <cell r="C322" t="str">
            <v>Big Bazaar</v>
          </cell>
        </row>
        <row r="323">
          <cell r="A323" t="str">
            <v>Building Materials &amp; Accessories</v>
          </cell>
        </row>
        <row r="324">
          <cell r="A324" t="str">
            <v>Electricals</v>
          </cell>
        </row>
        <row r="325">
          <cell r="A325" t="str">
            <v>Services</v>
          </cell>
        </row>
        <row r="328">
          <cell r="A328" t="str">
            <v>Formats in Home</v>
          </cell>
          <cell r="B328" t="str">
            <v>Mn Sq. Feet</v>
          </cell>
        </row>
        <row r="329">
          <cell r="A329" t="str">
            <v>Home Town</v>
          </cell>
          <cell r="B329">
            <v>1.2</v>
          </cell>
        </row>
        <row r="330">
          <cell r="A330" t="str">
            <v>Standalone Stores</v>
          </cell>
          <cell r="B330">
            <v>0.5</v>
          </cell>
        </row>
        <row r="331">
          <cell r="A331" t="str">
            <v>Within Big Bazaar &amp; Central</v>
          </cell>
          <cell r="B331">
            <v>0.03</v>
          </cell>
        </row>
        <row r="332">
          <cell r="A332" t="str">
            <v>Total Home Representation</v>
          </cell>
          <cell r="B332">
            <v>1.73</v>
          </cell>
        </row>
        <row r="335">
          <cell r="B335" t="str">
            <v>IRR</v>
          </cell>
        </row>
        <row r="336">
          <cell r="B336">
            <v>0.1</v>
          </cell>
          <cell r="C336">
            <v>0.15</v>
          </cell>
          <cell r="D336">
            <v>0.2</v>
          </cell>
          <cell r="E336">
            <v>0.25</v>
          </cell>
        </row>
        <row r="337">
          <cell r="A337" t="str">
            <v>AMC Value</v>
          </cell>
          <cell r="B337">
            <v>4948.3277171528698</v>
          </cell>
          <cell r="C337">
            <v>7775.4679144324746</v>
          </cell>
          <cell r="D337">
            <v>11607.419391165873</v>
          </cell>
          <cell r="E337">
            <v>16736.006575928648</v>
          </cell>
        </row>
        <row r="339">
          <cell r="B339" t="str">
            <v>IRR</v>
          </cell>
        </row>
        <row r="340">
          <cell r="A340" t="str">
            <v>Rs. MN</v>
          </cell>
          <cell r="B340">
            <v>0.1</v>
          </cell>
          <cell r="C340">
            <v>0.15</v>
          </cell>
          <cell r="D340">
            <v>0.2</v>
          </cell>
          <cell r="E340">
            <v>0.25</v>
          </cell>
        </row>
        <row r="341">
          <cell r="A341" t="str">
            <v>AMC Value</v>
          </cell>
          <cell r="B341">
            <v>4873</v>
          </cell>
          <cell r="C341">
            <v>7640</v>
          </cell>
          <cell r="D341">
            <v>11391</v>
          </cell>
          <cell r="E341">
            <v>16410</v>
          </cell>
        </row>
        <row r="342">
          <cell r="A342" t="str">
            <v>Per Share Value</v>
          </cell>
          <cell r="B342">
            <v>181</v>
          </cell>
          <cell r="C342">
            <v>284</v>
          </cell>
          <cell r="D342">
            <v>424</v>
          </cell>
          <cell r="E342">
            <v>610</v>
          </cell>
        </row>
        <row r="343">
          <cell r="A343" t="str">
            <v>% of DCF</v>
          </cell>
        </row>
        <row r="347">
          <cell r="A347" t="str">
            <v>Years</v>
          </cell>
          <cell r="B347" t="str">
            <v>% Contribution to total Profits</v>
          </cell>
        </row>
        <row r="348">
          <cell r="A348" t="str">
            <v>F2007E</v>
          </cell>
          <cell r="B348">
            <v>0</v>
          </cell>
        </row>
        <row r="349">
          <cell r="A349" t="str">
            <v>F2008E</v>
          </cell>
          <cell r="B349">
            <v>7.4448183236352758E-2</v>
          </cell>
        </row>
        <row r="350">
          <cell r="A350" t="str">
            <v>F2009E</v>
          </cell>
          <cell r="B350">
            <v>0.15662511875757695</v>
          </cell>
        </row>
        <row r="354">
          <cell r="A354" t="str">
            <v>Segmental Margins</v>
          </cell>
        </row>
        <row r="355">
          <cell r="B355" t="str">
            <v>F2005</v>
          </cell>
          <cell r="C355" t="str">
            <v>F2006</v>
          </cell>
          <cell r="D355" t="str">
            <v>F2007E</v>
          </cell>
          <cell r="E355" t="str">
            <v>F2008E</v>
          </cell>
          <cell r="F355" t="str">
            <v>F2009E</v>
          </cell>
        </row>
        <row r="356">
          <cell r="A356" t="str">
            <v>Value Retailing Margins</v>
          </cell>
          <cell r="B356">
            <v>7.6795563232401942E-2</v>
          </cell>
          <cell r="C356">
            <v>7.599998687506973E-2</v>
          </cell>
          <cell r="D356">
            <v>6.4000000000000001E-2</v>
          </cell>
          <cell r="E356">
            <v>5.6000000000000001E-2</v>
          </cell>
          <cell r="F356">
            <v>5.1999999999999998E-2</v>
          </cell>
        </row>
        <row r="357">
          <cell r="A357" t="str">
            <v>Lifestyle Retailing Margins</v>
          </cell>
          <cell r="B357">
            <v>0.16370559417480299</v>
          </cell>
          <cell r="C357">
            <v>0.1456586888942718</v>
          </cell>
          <cell r="D357">
            <v>0.13600000000000001</v>
          </cell>
          <cell r="E357">
            <v>0.13</v>
          </cell>
          <cell r="F357">
            <v>0.13</v>
          </cell>
        </row>
        <row r="359">
          <cell r="A359" t="str">
            <v>Margin Break Down</v>
          </cell>
        </row>
        <row r="360">
          <cell r="A360" t="str">
            <v>Value Retailing</v>
          </cell>
          <cell r="B360">
            <v>0.5462189356421745</v>
          </cell>
        </row>
        <row r="361">
          <cell r="A361" t="str">
            <v>Lifestyle Retaling</v>
          </cell>
          <cell r="B361">
            <v>0.45378106435782545</v>
          </cell>
        </row>
        <row r="365">
          <cell r="B365" t="str">
            <v>F2007E</v>
          </cell>
        </row>
        <row r="366">
          <cell r="A366" t="str">
            <v>AMC Revenue</v>
          </cell>
          <cell r="B366">
            <v>786.5</v>
          </cell>
        </row>
        <row r="367">
          <cell r="A367" t="str">
            <v>AMC Costs</v>
          </cell>
          <cell r="B367">
            <v>475.05</v>
          </cell>
        </row>
        <row r="368">
          <cell r="A368" t="str">
            <v>AMC Income</v>
          </cell>
          <cell r="B368">
            <v>206.80279999999996</v>
          </cell>
        </row>
        <row r="369">
          <cell r="A369" t="str">
            <v>AMC Income as % of Total Profits</v>
          </cell>
          <cell r="B369">
            <v>0.34065703088142257</v>
          </cell>
        </row>
        <row r="372">
          <cell r="A372" t="str">
            <v>Segment-wise Inventory</v>
          </cell>
          <cell r="B372" t="str">
            <v>F2005</v>
          </cell>
          <cell r="C372" t="str">
            <v>F2006</v>
          </cell>
        </row>
        <row r="373">
          <cell r="A373" t="str">
            <v>Big Bazaar</v>
          </cell>
          <cell r="B373">
            <v>1275.5517241379309</v>
          </cell>
          <cell r="C373">
            <v>1398.4848484848485</v>
          </cell>
        </row>
        <row r="374">
          <cell r="A374" t="str">
            <v>Pantaloons</v>
          </cell>
          <cell r="B374">
            <v>1076.0606060606062</v>
          </cell>
          <cell r="C374">
            <v>1492.4528301886794</v>
          </cell>
        </row>
        <row r="375">
          <cell r="A375" t="str">
            <v>Food Bazaar</v>
          </cell>
          <cell r="B375">
            <v>586.44444444444446</v>
          </cell>
          <cell r="C375">
            <v>1294.3925233644859</v>
          </cell>
        </row>
        <row r="376">
          <cell r="A376" t="str">
            <v>Central</v>
          </cell>
          <cell r="B376">
            <v>316.77551020408163</v>
          </cell>
          <cell r="C376">
            <v>224.48979591836735</v>
          </cell>
        </row>
        <row r="378">
          <cell r="A378" t="str">
            <v>Debt to Equity</v>
          </cell>
        </row>
        <row r="379">
          <cell r="A379" t="str">
            <v>F2005</v>
          </cell>
          <cell r="B379">
            <v>1.2935997056712525</v>
          </cell>
        </row>
        <row r="380">
          <cell r="A380" t="str">
            <v>F2006</v>
          </cell>
          <cell r="B380">
            <v>1.1413610677497259</v>
          </cell>
        </row>
        <row r="381">
          <cell r="A381" t="str">
            <v>F2007E</v>
          </cell>
          <cell r="B381">
            <v>1.1899098196356086</v>
          </cell>
        </row>
        <row r="382">
          <cell r="A382" t="str">
            <v>F2008E</v>
          </cell>
          <cell r="B382">
            <v>1.1869172405285517</v>
          </cell>
        </row>
        <row r="383">
          <cell r="A383" t="str">
            <v>F2009E</v>
          </cell>
          <cell r="B383">
            <v>1.1884331905248817</v>
          </cell>
        </row>
        <row r="387">
          <cell r="A387" t="str">
            <v>Line of Business</v>
          </cell>
        </row>
        <row r="392">
          <cell r="A392" t="str">
            <v>Big Bazaar</v>
          </cell>
          <cell r="B392" t="str">
            <v>Gross Margin</v>
          </cell>
        </row>
        <row r="393">
          <cell r="A393" t="str">
            <v>Apparel  GM at Big Bazaar</v>
          </cell>
          <cell r="B393">
            <v>0.45</v>
          </cell>
        </row>
        <row r="394">
          <cell r="A394" t="str">
            <v>Overall GM</v>
          </cell>
          <cell r="B394">
            <v>0.33481130451764285</v>
          </cell>
        </row>
        <row r="416">
          <cell r="A416" t="str">
            <v>Bear Case</v>
          </cell>
          <cell r="B416">
            <v>1010</v>
          </cell>
          <cell r="C416">
            <v>0</v>
          </cell>
          <cell r="F416">
            <v>1010</v>
          </cell>
        </row>
        <row r="417">
          <cell r="A417" t="str">
            <v>Execution Risk - Store opening halved during F2006-09E</v>
          </cell>
          <cell r="B417">
            <v>1010</v>
          </cell>
          <cell r="C417">
            <v>227</v>
          </cell>
          <cell r="D417">
            <v>1237</v>
          </cell>
        </row>
        <row r="418">
          <cell r="A418" t="str">
            <v>NOPLAT growth 5% F2010-F2020E</v>
          </cell>
          <cell r="B418">
            <v>1237</v>
          </cell>
          <cell r="C418">
            <v>1292</v>
          </cell>
          <cell r="D418">
            <v>2529</v>
          </cell>
        </row>
        <row r="419">
          <cell r="A419" t="str">
            <v>IRR AMC at 0%</v>
          </cell>
          <cell r="B419">
            <v>2529</v>
          </cell>
          <cell r="C419">
            <v>162</v>
          </cell>
          <cell r="D419">
            <v>2691</v>
          </cell>
        </row>
        <row r="420">
          <cell r="A420" t="str">
            <v>Base Case</v>
          </cell>
          <cell r="B420">
            <v>0</v>
          </cell>
          <cell r="C420">
            <v>2735</v>
          </cell>
        </row>
        <row r="421">
          <cell r="A421" t="str">
            <v>NOPLAT growth 20% F2010-F2020E</v>
          </cell>
          <cell r="B421">
            <v>2735</v>
          </cell>
          <cell r="C421">
            <v>887</v>
          </cell>
          <cell r="D421">
            <v>3622</v>
          </cell>
          <cell r="E421">
            <v>206</v>
          </cell>
        </row>
        <row r="422">
          <cell r="A422" t="str">
            <v>IRR AMC at 20%</v>
          </cell>
          <cell r="B422">
            <v>3622</v>
          </cell>
          <cell r="C422">
            <v>304</v>
          </cell>
          <cell r="D422">
            <v>3926</v>
          </cell>
        </row>
        <row r="423">
          <cell r="A423" t="str">
            <v>Bull Case</v>
          </cell>
          <cell r="B423">
            <v>0</v>
          </cell>
          <cell r="C423">
            <v>3926</v>
          </cell>
        </row>
        <row r="425">
          <cell r="A425" t="str">
            <v>Consensus Estimates</v>
          </cell>
        </row>
        <row r="426">
          <cell r="B426" t="str">
            <v>MS</v>
          </cell>
          <cell r="C426" t="str">
            <v>Consensus</v>
          </cell>
          <cell r="D426" t="str">
            <v>Difference</v>
          </cell>
        </row>
        <row r="427">
          <cell r="A427" t="str">
            <v>F2006E</v>
          </cell>
          <cell r="B427">
            <v>4.3359514736760092</v>
          </cell>
          <cell r="C427">
            <v>0</v>
          </cell>
          <cell r="D427" t="e">
            <v>#DIV/0!</v>
          </cell>
        </row>
        <row r="428">
          <cell r="A428" t="str">
            <v>F2007E</v>
          </cell>
          <cell r="B428">
            <v>3.7606962985907204</v>
          </cell>
          <cell r="C428">
            <v>0</v>
          </cell>
          <cell r="D428" t="e">
            <v>#DIV/0!</v>
          </cell>
        </row>
        <row r="429">
          <cell r="A429" t="str">
            <v>F2008E</v>
          </cell>
          <cell r="B429">
            <v>7.1867382563357545</v>
          </cell>
          <cell r="C429">
            <v>0</v>
          </cell>
          <cell r="D429" t="e">
            <v>#DIV/0!</v>
          </cell>
        </row>
        <row r="432">
          <cell r="A432" t="str">
            <v>Store Equity for Modern Fromat Stores</v>
          </cell>
        </row>
        <row r="433">
          <cell r="B433">
            <v>2005</v>
          </cell>
          <cell r="C433">
            <v>2004</v>
          </cell>
        </row>
        <row r="434">
          <cell r="A434" t="str">
            <v>Big Bazar</v>
          </cell>
          <cell r="B434">
            <v>2.4</v>
          </cell>
          <cell r="C434">
            <v>1.2</v>
          </cell>
        </row>
        <row r="435">
          <cell r="A435" t="str">
            <v>Foodworld</v>
          </cell>
          <cell r="B435">
            <v>1.2</v>
          </cell>
          <cell r="C435">
            <v>2.5</v>
          </cell>
        </row>
        <row r="436">
          <cell r="A436" t="str">
            <v>Subhiksha</v>
          </cell>
          <cell r="B436">
            <v>1.1000000000000001</v>
          </cell>
          <cell r="C436">
            <v>0.3</v>
          </cell>
        </row>
        <row r="440">
          <cell r="A440" t="str">
            <v>Private Label Brands</v>
          </cell>
        </row>
        <row r="441">
          <cell r="A441" t="str">
            <v>Pantaloons</v>
          </cell>
          <cell r="B441" t="str">
            <v>Big Bazaar</v>
          </cell>
          <cell r="C441" t="str">
            <v>Food Bazaar</v>
          </cell>
        </row>
        <row r="442">
          <cell r="A442" t="str">
            <v>Ajile</v>
          </cell>
          <cell r="B442" t="str">
            <v>AFL</v>
          </cell>
          <cell r="C442" t="str">
            <v>Food Bazaar</v>
          </cell>
        </row>
        <row r="443">
          <cell r="A443" t="str">
            <v>John Miller</v>
          </cell>
          <cell r="B443" t="str">
            <v>DJ&amp;C</v>
          </cell>
          <cell r="C443" t="str">
            <v>Premium Harvest</v>
          </cell>
        </row>
        <row r="444">
          <cell r="A444" t="str">
            <v>Bare</v>
          </cell>
          <cell r="B444" t="str">
            <v>Shyla</v>
          </cell>
          <cell r="C444" t="str">
            <v>Tasty Treat</v>
          </cell>
        </row>
        <row r="445">
          <cell r="A445" t="str">
            <v>Scottsville</v>
          </cell>
          <cell r="B445" t="str">
            <v>Beach Ball</v>
          </cell>
          <cell r="C445" t="str">
            <v>Caremate</v>
          </cell>
        </row>
        <row r="446">
          <cell r="A446" t="str">
            <v>Annabelle</v>
          </cell>
          <cell r="B446" t="str">
            <v>Knighthood</v>
          </cell>
        </row>
        <row r="447">
          <cell r="A447" t="str">
            <v>T-2000</v>
          </cell>
          <cell r="B447" t="str">
            <v>Shatranj</v>
          </cell>
        </row>
        <row r="448">
          <cell r="A448" t="str">
            <v>Honey</v>
          </cell>
          <cell r="B448" t="str">
            <v>Studio NYX</v>
          </cell>
        </row>
        <row r="449">
          <cell r="A449" t="str">
            <v>TM Sport</v>
          </cell>
          <cell r="B449" t="str">
            <v>Pink &amp; Blue</v>
          </cell>
        </row>
        <row r="450">
          <cell r="A450" t="str">
            <v>Lombard</v>
          </cell>
          <cell r="B450" t="str">
            <v>Margarita</v>
          </cell>
        </row>
        <row r="451">
          <cell r="A451" t="str">
            <v>Chalk</v>
          </cell>
          <cell r="B451" t="str">
            <v>Srishti</v>
          </cell>
        </row>
        <row r="452">
          <cell r="A452" t="str">
            <v>Akkriti</v>
          </cell>
          <cell r="B452" t="str">
            <v>Haute &amp; Spicy</v>
          </cell>
        </row>
        <row r="453">
          <cell r="A453" t="str">
            <v>Rig</v>
          </cell>
        </row>
        <row r="454">
          <cell r="A454" t="str">
            <v>75% of Sales</v>
          </cell>
          <cell r="B454" t="str">
            <v>40-50% of Sales</v>
          </cell>
          <cell r="C454" t="str">
            <v>20% of Sales</v>
          </cell>
        </row>
        <row r="459">
          <cell r="A459" t="str">
            <v>Growth Assumptions</v>
          </cell>
        </row>
        <row r="461">
          <cell r="B461" t="str">
            <v>F2005-09</v>
          </cell>
          <cell r="C461" t="str">
            <v>F2010-15</v>
          </cell>
        </row>
        <row r="462">
          <cell r="A462" t="str">
            <v>CAGR PRIL Revenue Growth</v>
          </cell>
          <cell r="B462">
            <v>0.64650859279945605</v>
          </cell>
          <cell r="C462">
            <v>0.15</v>
          </cell>
        </row>
        <row r="463">
          <cell r="A463" t="str">
            <v>CAGR Industry Revenue Growth</v>
          </cell>
          <cell r="B463">
            <v>0.378</v>
          </cell>
          <cell r="C463">
            <v>0.26432485903034775</v>
          </cell>
        </row>
        <row r="466">
          <cell r="A466" t="str">
            <v>Revenue CAGR</v>
          </cell>
          <cell r="B466">
            <v>0.38621235944091414</v>
          </cell>
        </row>
        <row r="467">
          <cell r="A467" t="str">
            <v>EPS CAGR</v>
          </cell>
          <cell r="B467">
            <v>0.49715390537541526</v>
          </cell>
        </row>
        <row r="493">
          <cell r="A493" t="str">
            <v>Overall investment and fund raising (F2007-10)</v>
          </cell>
        </row>
        <row r="494">
          <cell r="A494" t="str">
            <v>Requirement of funds</v>
          </cell>
          <cell r="B494" t="str">
            <v>USD mn</v>
          </cell>
        </row>
        <row r="495">
          <cell r="A495" t="str">
            <v>Capex including working capital</v>
          </cell>
          <cell r="B495">
            <v>700</v>
          </cell>
        </row>
        <row r="496">
          <cell r="A496" t="str">
            <v>Investments in JVs and subsidiaries</v>
          </cell>
          <cell r="B496">
            <v>150</v>
          </cell>
        </row>
        <row r="497">
          <cell r="A497" t="str">
            <v>Total</v>
          </cell>
          <cell r="B497">
            <v>850</v>
          </cell>
        </row>
        <row r="499">
          <cell r="A499" t="str">
            <v>Source of Funds</v>
          </cell>
          <cell r="B499" t="str">
            <v>USD mn</v>
          </cell>
        </row>
        <row r="500">
          <cell r="A500" t="str">
            <v>Cashflows and internal accruals</v>
          </cell>
          <cell r="B500">
            <v>500</v>
          </cell>
        </row>
        <row r="501">
          <cell r="A501" t="str">
            <v>AMC carry income</v>
          </cell>
          <cell r="B501">
            <v>50</v>
          </cell>
          <cell r="D501">
            <v>32400</v>
          </cell>
        </row>
        <row r="502">
          <cell r="A502" t="str">
            <v>Placement of share to promoters</v>
          </cell>
          <cell r="B502">
            <v>50</v>
          </cell>
          <cell r="D502">
            <v>3240</v>
          </cell>
        </row>
        <row r="503">
          <cell r="A503" t="str">
            <v>Approval stake sale in subsidiaries</v>
          </cell>
          <cell r="B503">
            <v>100</v>
          </cell>
          <cell r="D503">
            <v>720</v>
          </cell>
        </row>
        <row r="504">
          <cell r="A504" t="str">
            <v>Debt or equity issuance</v>
          </cell>
          <cell r="B504">
            <v>150</v>
          </cell>
        </row>
        <row r="505">
          <cell r="A505" t="str">
            <v>Total</v>
          </cell>
          <cell r="B505">
            <v>850</v>
          </cell>
        </row>
        <row r="506">
          <cell r="E506">
            <v>15.760869565217391</v>
          </cell>
        </row>
        <row r="508">
          <cell r="A508" t="str">
            <v>Annual Capex including working capital</v>
          </cell>
          <cell r="E508">
            <v>8.695652173913043</v>
          </cell>
        </row>
        <row r="509">
          <cell r="B509" t="str">
            <v>USD mn</v>
          </cell>
        </row>
        <row r="510">
          <cell r="A510" t="str">
            <v>F2007</v>
          </cell>
          <cell r="B510">
            <v>90</v>
          </cell>
        </row>
        <row r="511">
          <cell r="A511" t="str">
            <v>F2008</v>
          </cell>
          <cell r="B511">
            <v>120</v>
          </cell>
        </row>
        <row r="512">
          <cell r="A512" t="str">
            <v>F2009</v>
          </cell>
          <cell r="B512">
            <v>200</v>
          </cell>
        </row>
        <row r="513">
          <cell r="A513" t="str">
            <v>F2010</v>
          </cell>
          <cell r="B513">
            <v>250</v>
          </cell>
        </row>
        <row r="514">
          <cell r="A514" t="str">
            <v>Total</v>
          </cell>
          <cell r="B514">
            <v>660</v>
          </cell>
        </row>
        <row r="517">
          <cell r="A517" t="str">
            <v>Schedule for expansion based on Retail space signed</v>
          </cell>
        </row>
        <row r="518">
          <cell r="B518" t="str">
            <v>sq ft</v>
          </cell>
        </row>
        <row r="519">
          <cell r="A519" t="str">
            <v>F2007</v>
          </cell>
          <cell r="B519">
            <v>9</v>
          </cell>
        </row>
        <row r="520">
          <cell r="A520" t="str">
            <v>F2008</v>
          </cell>
          <cell r="B520">
            <v>10</v>
          </cell>
        </row>
        <row r="521">
          <cell r="A521" t="str">
            <v>F2009</v>
          </cell>
          <cell r="B521">
            <v>17</v>
          </cell>
        </row>
        <row r="522">
          <cell r="A522" t="str">
            <v>F2010</v>
          </cell>
          <cell r="B522">
            <v>24</v>
          </cell>
        </row>
        <row r="524">
          <cell r="A524" t="str">
            <v>Annual Cashflows (excluding working capital)</v>
          </cell>
        </row>
        <row r="525">
          <cell r="B525" t="str">
            <v>USD mn</v>
          </cell>
        </row>
        <row r="526">
          <cell r="A526" t="str">
            <v>F2007</v>
          </cell>
          <cell r="B526">
            <v>45</v>
          </cell>
        </row>
        <row r="527">
          <cell r="A527" t="str">
            <v>F2008</v>
          </cell>
          <cell r="B527">
            <v>80</v>
          </cell>
        </row>
        <row r="528">
          <cell r="A528" t="str">
            <v>F2009</v>
          </cell>
          <cell r="B528">
            <v>140</v>
          </cell>
        </row>
        <row r="529">
          <cell r="A529" t="str">
            <v>F2010</v>
          </cell>
          <cell r="B529">
            <v>225</v>
          </cell>
        </row>
        <row r="530">
          <cell r="A530" t="str">
            <v>Total</v>
          </cell>
          <cell r="B530">
            <v>490</v>
          </cell>
        </row>
        <row r="532">
          <cell r="A532" t="str">
            <v>List of subsidiaries</v>
          </cell>
        </row>
        <row r="533">
          <cell r="B533" t="str">
            <v>Current stake</v>
          </cell>
          <cell r="C533" t="str">
            <v>Potential value</v>
          </cell>
        </row>
        <row r="534">
          <cell r="A534" t="str">
            <v>Home Solutions</v>
          </cell>
          <cell r="B534">
            <v>73.319999999999993</v>
          </cell>
          <cell r="C534">
            <v>250</v>
          </cell>
        </row>
        <row r="535">
          <cell r="A535" t="str">
            <v>Future Media</v>
          </cell>
          <cell r="B535">
            <v>85</v>
          </cell>
          <cell r="C535">
            <v>50</v>
          </cell>
          <cell r="D535" t="str">
            <v>30% stake to Tiger</v>
          </cell>
        </row>
        <row r="536">
          <cell r="A536" t="str">
            <v>Future Logistics</v>
          </cell>
          <cell r="B536">
            <v>100</v>
          </cell>
          <cell r="D536" t="str">
            <v>USD 15 mn could be raised</v>
          </cell>
        </row>
        <row r="537">
          <cell r="A537" t="str">
            <v>Future Bazaar</v>
          </cell>
          <cell r="B537">
            <v>80</v>
          </cell>
          <cell r="D537" t="str">
            <v>USD 25 mn could be raised</v>
          </cell>
        </row>
        <row r="538">
          <cell r="A538" t="str">
            <v>Pan India Restaurants</v>
          </cell>
          <cell r="B538">
            <v>100</v>
          </cell>
        </row>
        <row r="539">
          <cell r="A539" t="str">
            <v>Pantaloon Food Products</v>
          </cell>
          <cell r="B539">
            <v>80</v>
          </cell>
        </row>
        <row r="540">
          <cell r="A540" t="str">
            <v>Future Brands</v>
          </cell>
          <cell r="B540">
            <v>100</v>
          </cell>
          <cell r="D540" t="str">
            <v>USD 100 mn could be raised</v>
          </cell>
        </row>
        <row r="541">
          <cell r="A541" t="str">
            <v>Future Capital</v>
          </cell>
          <cell r="B541">
            <v>55</v>
          </cell>
          <cell r="D541" t="str">
            <v>New funds being raised Hospitality USD 300 mn, Second Hsitij Rs500cr and second Horizon USD 500mn</v>
          </cell>
        </row>
        <row r="542">
          <cell r="A542" t="str">
            <v>Future Generali India  Insurance</v>
          </cell>
          <cell r="B542">
            <v>100</v>
          </cell>
        </row>
        <row r="543">
          <cell r="A543" t="str">
            <v>Future Generali India Life Insurance</v>
          </cell>
          <cell r="B543">
            <v>100</v>
          </cell>
        </row>
        <row r="544">
          <cell r="A544" t="str">
            <v>Foot Mart Retail (with Liberty)</v>
          </cell>
          <cell r="B544">
            <v>51</v>
          </cell>
        </row>
        <row r="545">
          <cell r="A545" t="str">
            <v>ConvergeM Retail</v>
          </cell>
          <cell r="B545">
            <v>100</v>
          </cell>
          <cell r="I545">
            <v>2.1000000000000005</v>
          </cell>
        </row>
        <row r="546">
          <cell r="A546" t="str">
            <v xml:space="preserve">Talwalkars </v>
          </cell>
          <cell r="B546">
            <v>50</v>
          </cell>
        </row>
        <row r="547">
          <cell r="A547" t="str">
            <v>Manipal Healthcare</v>
          </cell>
          <cell r="B547">
            <v>50</v>
          </cell>
        </row>
        <row r="550">
          <cell r="A550" t="str">
            <v>2006 Balance sheet</v>
          </cell>
        </row>
        <row r="552">
          <cell r="A552" t="str">
            <v>Lifestyle retailing</v>
          </cell>
          <cell r="B552" t="str">
            <v>No of stores F06</v>
          </cell>
          <cell r="C552" t="str">
            <v>Avg sq feet</v>
          </cell>
          <cell r="D552" t="str">
            <v>Total sq feet</v>
          </cell>
          <cell r="E552" t="str">
            <v>No of stores F07</v>
          </cell>
          <cell r="F552" t="str">
            <v>comments</v>
          </cell>
        </row>
        <row r="553">
          <cell r="A553" t="str">
            <v>1. Pantaloon</v>
          </cell>
          <cell r="B553">
            <v>21</v>
          </cell>
          <cell r="F553" t="str">
            <v>385000 green card members, contribute 50% to sales</v>
          </cell>
        </row>
        <row r="554">
          <cell r="F554" t="str">
            <v>Shre of private labels at 75%</v>
          </cell>
        </row>
        <row r="555">
          <cell r="F555" t="str">
            <v>9 stores opened during the year</v>
          </cell>
        </row>
        <row r="556">
          <cell r="F556" t="str">
            <v>Ladies wear identifies as growth emgine</v>
          </cell>
        </row>
        <row r="558">
          <cell r="A558" t="str">
            <v>ALL</v>
          </cell>
          <cell r="B558">
            <v>6</v>
          </cell>
          <cell r="C558">
            <v>1323.3333333333333</v>
          </cell>
          <cell r="D558">
            <v>7940</v>
          </cell>
        </row>
        <row r="559">
          <cell r="A559" t="str">
            <v>Blue Sky</v>
          </cell>
          <cell r="F559" t="str">
            <v>Independent as well as within pantaloon and central</v>
          </cell>
        </row>
        <row r="560">
          <cell r="A560" t="str">
            <v>2. Central</v>
          </cell>
          <cell r="F560" t="str">
            <v>40%same store growth</v>
          </cell>
        </row>
        <row r="561">
          <cell r="F561" t="str">
            <v>4th central of 110000 sq feet at Baroda by end CY06</v>
          </cell>
        </row>
        <row r="562">
          <cell r="A562" t="str">
            <v>3. Big Bazaar</v>
          </cell>
          <cell r="B562">
            <v>30</v>
          </cell>
          <cell r="C562">
            <v>1200000</v>
          </cell>
          <cell r="D562">
            <v>40000</v>
          </cell>
          <cell r="E562">
            <v>80</v>
          </cell>
          <cell r="F562" t="str">
            <v>entered 10 new cities</v>
          </cell>
        </row>
        <row r="563">
          <cell r="F563" t="str">
            <v>fashion contributes 40% of revenues</v>
          </cell>
        </row>
        <row r="564">
          <cell r="F564" t="str">
            <v>private labels over 50%  contribution in F06</v>
          </cell>
        </row>
        <row r="565">
          <cell r="A565" t="str">
            <v>4. Depot</v>
          </cell>
          <cell r="B565" t="str">
            <v>2 standalone+5</v>
          </cell>
          <cell r="E565">
            <v>100</v>
          </cell>
          <cell r="F565" t="str">
            <v>Books and retail in India estimated at 800 cr</v>
          </cell>
        </row>
        <row r="566">
          <cell r="F566" t="str">
            <v>share of organised retail at 10%</v>
          </cell>
        </row>
        <row r="567">
          <cell r="F567" t="str">
            <v>This segment is 8% of consumer wallet</v>
          </cell>
        </row>
        <row r="568">
          <cell r="A568" t="str">
            <v>5. Fashion station</v>
          </cell>
          <cell r="B568">
            <v>4</v>
          </cell>
          <cell r="C568">
            <v>11875</v>
          </cell>
          <cell r="D568">
            <v>47500</v>
          </cell>
        </row>
        <row r="569">
          <cell r="A569" t="str">
            <v>6. food Bazaar</v>
          </cell>
          <cell r="B569">
            <v>47</v>
          </cell>
          <cell r="E569">
            <v>147</v>
          </cell>
          <cell r="F569" t="str">
            <v>50% of value retailing and 20% to overall sales</v>
          </cell>
        </row>
        <row r="570">
          <cell r="F570" t="str">
            <v>Increased consumption of ready to eat and processed foods</v>
          </cell>
        </row>
        <row r="571">
          <cell r="F571" t="str">
            <v>17 new opened during the year</v>
          </cell>
        </row>
        <row r="572">
          <cell r="F572" t="str">
            <v>share of private label at 15%</v>
          </cell>
        </row>
        <row r="573">
          <cell r="A573" t="str">
            <v>7. Home solutions</v>
          </cell>
          <cell r="F573" t="str">
            <v>90000 cr market</v>
          </cell>
        </row>
        <row r="574">
          <cell r="F574" t="str">
            <v>4 mn new homes being bought annually</v>
          </cell>
        </row>
        <row r="575">
          <cell r="A575" t="str">
            <v>e-zone</v>
          </cell>
          <cell r="B575" t="str">
            <v>2stand alone+2</v>
          </cell>
          <cell r="C575" t="str">
            <v>in access of 12000 sq ft</v>
          </cell>
          <cell r="E575">
            <v>24</v>
          </cell>
          <cell r="F575" t="str">
            <v>25000 cr consumer durable industry</v>
          </cell>
        </row>
        <row r="576">
          <cell r="A576" t="str">
            <v xml:space="preserve">collection I </v>
          </cell>
          <cell r="B576">
            <v>1</v>
          </cell>
          <cell r="C576">
            <v>10000</v>
          </cell>
          <cell r="E576">
            <v>10</v>
          </cell>
        </row>
        <row r="577">
          <cell r="A577" t="str">
            <v>electronics Bazaar</v>
          </cell>
          <cell r="B577" t="str">
            <v>2 standalone+29</v>
          </cell>
          <cell r="C577" t="str">
            <v>3000 within+2000-10000 sq ft standalone</v>
          </cell>
          <cell r="E577" t="str">
            <v>will inc with BB inc next year</v>
          </cell>
        </row>
        <row r="578">
          <cell r="A578" t="str">
            <v>furniture Bazaars</v>
          </cell>
          <cell r="B578">
            <v>26</v>
          </cell>
          <cell r="E578">
            <v>60</v>
          </cell>
        </row>
        <row r="579">
          <cell r="A579" t="str">
            <v>Home Town</v>
          </cell>
          <cell r="B579">
            <v>0</v>
          </cell>
          <cell r="C579" t="str">
            <v>100000-150000</v>
          </cell>
          <cell r="E579">
            <v>5</v>
          </cell>
        </row>
        <row r="580">
          <cell r="A580" t="str">
            <v>8. communication</v>
          </cell>
        </row>
        <row r="581">
          <cell r="A581" t="str">
            <v>coverage M (value)</v>
          </cell>
        </row>
        <row r="582">
          <cell r="A582" t="str">
            <v>M Bazaar (value)</v>
          </cell>
          <cell r="B582">
            <v>29</v>
          </cell>
        </row>
        <row r="583">
          <cell r="A583" t="str">
            <v>Gen M (lifestyle)</v>
          </cell>
        </row>
        <row r="584">
          <cell r="A584" t="str">
            <v>M Port (lifestyle)</v>
          </cell>
        </row>
        <row r="585">
          <cell r="A585" t="str">
            <v>9. Restaurants &amp; Entertainment</v>
          </cell>
          <cell r="F585" t="str">
            <v>8% of wallet spend</v>
          </cell>
        </row>
        <row r="586">
          <cell r="F586" t="str">
            <v>JV with blue foods through pan foods</v>
          </cell>
        </row>
        <row r="587">
          <cell r="F587" t="str">
            <v>acquired 15.73%stake in galaxy entertainment</v>
          </cell>
        </row>
        <row r="588">
          <cell r="A588" t="str">
            <v>sports bar express</v>
          </cell>
          <cell r="B588">
            <v>1</v>
          </cell>
          <cell r="E588">
            <v>11</v>
          </cell>
        </row>
        <row r="589">
          <cell r="A589" t="str">
            <v>chamosa</v>
          </cell>
          <cell r="B589">
            <v>10</v>
          </cell>
          <cell r="F589" t="str">
            <v>gaming for all age groups</v>
          </cell>
        </row>
        <row r="590">
          <cell r="A590" t="str">
            <v>F123</v>
          </cell>
          <cell r="F590" t="str">
            <v>will spearhed this divisions growth</v>
          </cell>
        </row>
        <row r="591">
          <cell r="A591" t="str">
            <v>10. health and wellness</v>
          </cell>
          <cell r="F591" t="str">
            <v>Indian consumer spend 9 bn on wellness and beauty</v>
          </cell>
        </row>
        <row r="592">
          <cell r="A592" t="str">
            <v>star and sitara</v>
          </cell>
          <cell r="B592">
            <v>6</v>
          </cell>
          <cell r="F592" t="str">
            <v>will be present in most BB and Beauty and health mall</v>
          </cell>
        </row>
        <row r="593">
          <cell r="A593" t="str">
            <v>star and sitara beauty salon</v>
          </cell>
          <cell r="B593">
            <v>1</v>
          </cell>
        </row>
        <row r="594">
          <cell r="A594" t="str">
            <v>Beauty and health mall</v>
          </cell>
          <cell r="C594">
            <v>25000</v>
          </cell>
          <cell r="E594">
            <v>3</v>
          </cell>
        </row>
        <row r="595">
          <cell r="A595" t="str">
            <v>JV with manipal</v>
          </cell>
        </row>
        <row r="596">
          <cell r="A596" t="str">
            <v>JV with talwarkars</v>
          </cell>
        </row>
        <row r="597">
          <cell r="A597" t="str">
            <v>11. E Tailing</v>
          </cell>
          <cell r="F597" t="str">
            <v>6 million online shoppers</v>
          </cell>
        </row>
        <row r="598">
          <cell r="F598" t="str">
            <v>4000 cr spent online shoppiung in 2005</v>
          </cell>
        </row>
        <row r="599">
          <cell r="F599" t="str">
            <v>Pantaloon perceives that online business can reach out to 25 mn customers</v>
          </cell>
        </row>
        <row r="600">
          <cell r="A600" t="str">
            <v>12. Liberty shoes</v>
          </cell>
          <cell r="B600">
            <v>1</v>
          </cell>
          <cell r="E600">
            <v>17</v>
          </cell>
        </row>
        <row r="601">
          <cell r="A601" t="str">
            <v>13. Ginni and  Jony</v>
          </cell>
          <cell r="B601">
            <v>2</v>
          </cell>
          <cell r="F601" t="str">
            <v>Gj future fashions limited</v>
          </cell>
        </row>
        <row r="602">
          <cell r="A602" t="str">
            <v>14. Planet retail holdings</v>
          </cell>
          <cell r="D602">
            <v>100000</v>
          </cell>
          <cell r="E602">
            <v>150</v>
          </cell>
          <cell r="F602" t="str">
            <v>Marks and Spencer  - 9 stores</v>
          </cell>
        </row>
        <row r="603">
          <cell r="E603" t="str">
            <v>500000 sq feet</v>
          </cell>
          <cell r="F603" t="str">
            <v>Guess - 12 stores</v>
          </cell>
        </row>
        <row r="604">
          <cell r="F604" t="str">
            <v xml:space="preserve">Converse </v>
          </cell>
        </row>
        <row r="605">
          <cell r="F605" t="str">
            <v>Spalding</v>
          </cell>
        </row>
        <row r="606">
          <cell r="F606" t="str">
            <v>presence in 60 reatil outlets</v>
          </cell>
        </row>
        <row r="610">
          <cell r="A610" t="str">
            <v>Rs mn</v>
          </cell>
          <cell r="B610" t="str">
            <v>% Holding</v>
          </cell>
          <cell r="C610" t="str">
            <v>Revenues</v>
          </cell>
          <cell r="D610" t="str">
            <v>Profit/(Loss)</v>
          </cell>
          <cell r="E610" t="str">
            <v>Comments</v>
          </cell>
        </row>
        <row r="611">
          <cell r="A611" t="str">
            <v xml:space="preserve">Home solutions </v>
          </cell>
          <cell r="B611">
            <v>1</v>
          </cell>
          <cell r="C611">
            <v>637.4</v>
          </cell>
          <cell r="D611">
            <v>-57.927</v>
          </cell>
          <cell r="E611" t="str">
            <v>consumer durables &amp; electronics, furniture, home furnishing, home improvement and home services</v>
          </cell>
        </row>
        <row r="612">
          <cell r="A612" t="str">
            <v>Pantaloon Food Product</v>
          </cell>
          <cell r="B612">
            <v>1</v>
          </cell>
          <cell r="C612">
            <v>543.08299999999997</v>
          </cell>
          <cell r="D612">
            <v>0.74399999999999999</v>
          </cell>
          <cell r="E612" t="str">
            <v>Objective of sourcing and backward integration of the food business</v>
          </cell>
        </row>
        <row r="613">
          <cell r="A613" t="str">
            <v>FootMart Retail</v>
          </cell>
          <cell r="B613">
            <v>0.51</v>
          </cell>
          <cell r="C613">
            <v>2.0790000000000002</v>
          </cell>
          <cell r="D613">
            <v>-6.2729999999999997</v>
          </cell>
          <cell r="E613" t="str">
            <v>Operates value retail format Shoe factory</v>
          </cell>
        </row>
        <row r="614">
          <cell r="A614" t="str">
            <v>Pan India</v>
          </cell>
          <cell r="B614">
            <v>0.98460000000000003</v>
          </cell>
          <cell r="C614">
            <v>5.8869999999999996</v>
          </cell>
          <cell r="D614">
            <v>4.2999999999999997E-2</v>
          </cell>
          <cell r="E614" t="str">
            <v>In the business of quick service  restaurants and food courts</v>
          </cell>
        </row>
        <row r="615">
          <cell r="A615" t="str">
            <v>Future Media</v>
          </cell>
          <cell r="B615">
            <v>1</v>
          </cell>
          <cell r="E615" t="str">
            <v>Will manage out of home mediabusiness; PRIL has invested 5 lacs as equity</v>
          </cell>
        </row>
        <row r="616">
          <cell r="A616" t="str">
            <v>Future Logistics</v>
          </cell>
          <cell r="B616">
            <v>1</v>
          </cell>
          <cell r="E616" t="str">
            <v>Will operate as a central logistics provider for PRIL and associate companies; PRIL has invested 5 lacs as equity</v>
          </cell>
        </row>
        <row r="617">
          <cell r="A617" t="str">
            <v>Convergem Retail</v>
          </cell>
          <cell r="B617">
            <v>1</v>
          </cell>
          <cell r="E617" t="str">
            <v>In the process of being set up to manage communication business</v>
          </cell>
        </row>
        <row r="618">
          <cell r="A618" t="str">
            <v>CIG Infrastructure</v>
          </cell>
          <cell r="B618">
            <v>0.51</v>
          </cell>
          <cell r="E618" t="str">
            <v>the compnay holds 51% of the equity; in process of being set up</v>
          </cell>
        </row>
        <row r="619">
          <cell r="A619" t="str">
            <v>KB Infin</v>
          </cell>
          <cell r="B619">
            <v>0.79139999999999999</v>
          </cell>
          <cell r="D619">
            <v>6.0000000000000001E-3</v>
          </cell>
          <cell r="E619" t="str">
            <v>Set up to manage financial services business of the future group; Name to be changed to Future capital Holdings</v>
          </cell>
        </row>
        <row r="620">
          <cell r="A620" t="str">
            <v>Kshitij</v>
          </cell>
          <cell r="B620">
            <v>0.92</v>
          </cell>
          <cell r="C620" t="str">
            <v>NA</v>
          </cell>
          <cell r="D620">
            <v>9.9000000000000005E-2</v>
          </cell>
          <cell r="E620" t="str">
            <v>Investment advisor to Kshitij venture capital fud; 350 cr fund; 1467 cr AUM</v>
          </cell>
        </row>
        <row r="621">
          <cell r="A621" t="str">
            <v>Ambit</v>
          </cell>
          <cell r="B621">
            <v>1</v>
          </cell>
          <cell r="C621" t="str">
            <v>NA</v>
          </cell>
          <cell r="D621">
            <v>-4.7590000000000003</v>
          </cell>
          <cell r="E621" t="str">
            <v>Investment advisor to Horizon scheme of Kshitij</v>
          </cell>
        </row>
        <row r="622">
          <cell r="A622" t="str">
            <v>Indivision investment</v>
          </cell>
          <cell r="B622">
            <v>1</v>
          </cell>
          <cell r="C622" t="str">
            <v>NA</v>
          </cell>
          <cell r="D622">
            <v>-26.425000000000001</v>
          </cell>
          <cell r="E622" t="str">
            <v>domestic advisor for mauritius based Indivision India partners, a wholly owned subsidiary of KB Infin Pvt Ltd</v>
          </cell>
        </row>
        <row r="623">
          <cell r="A623" t="str">
            <v>Myra mall management</v>
          </cell>
          <cell r="B623">
            <v>1</v>
          </cell>
          <cell r="E623" t="str">
            <v>SPV to acquire office premises at Parel; company owns 44000 sq feet at Peninsula park</v>
          </cell>
        </row>
        <row r="626">
          <cell r="B626" t="str">
            <v>Subsidiaries of KB Infin</v>
          </cell>
        </row>
        <row r="628">
          <cell r="A628" t="str">
            <v>JV's</v>
          </cell>
        </row>
        <row r="629">
          <cell r="A629" t="str">
            <v>Rs mn</v>
          </cell>
          <cell r="B629" t="str">
            <v>% Holding</v>
          </cell>
          <cell r="C629" t="str">
            <v>Revenues</v>
          </cell>
          <cell r="D629" t="str">
            <v>Profit/(Loss)</v>
          </cell>
          <cell r="E629" t="str">
            <v>Comments</v>
          </cell>
        </row>
        <row r="630">
          <cell r="A630" t="str">
            <v>GJ Future fashions</v>
          </cell>
          <cell r="B630">
            <v>0.5</v>
          </cell>
          <cell r="C630">
            <v>24.984000000000002</v>
          </cell>
          <cell r="D630">
            <v>-8.6340000000000003</v>
          </cell>
          <cell r="E630" t="str">
            <v>50:50 JV with Gini and Jony Apparels Ltd</v>
          </cell>
        </row>
        <row r="631">
          <cell r="A631" t="str">
            <v>Planet retail Holdings</v>
          </cell>
          <cell r="B631">
            <v>0.49</v>
          </cell>
          <cell r="C631">
            <v>629.89099999999996</v>
          </cell>
          <cell r="D631">
            <v>-21.061</v>
          </cell>
          <cell r="E631" t="str">
            <v>The company has franchisee for Body shop, Mark and Spencer, Guess next; operates retail store chain of Planet Sports</v>
          </cell>
        </row>
        <row r="632">
          <cell r="A632" t="str">
            <v>Supreme tradelinks</v>
          </cell>
          <cell r="C632">
            <v>403.55399999999997</v>
          </cell>
          <cell r="D632">
            <v>28.922000000000001</v>
          </cell>
        </row>
        <row r="633">
          <cell r="A633" t="str">
            <v>Gupta Infra</v>
          </cell>
          <cell r="B633">
            <v>0.2</v>
          </cell>
          <cell r="E633" t="str">
            <v>SPV to develop retail mall in Raipur</v>
          </cell>
        </row>
        <row r="634">
          <cell r="A634" t="str">
            <v>CapitaLand singapore</v>
          </cell>
          <cell r="E634" t="str">
            <v>50:50 JV with CapitaLand, largest mall developer in China; JV to manage retail mall properties in India</v>
          </cell>
        </row>
        <row r="635">
          <cell r="A635" t="str">
            <v>The Generali Italy</v>
          </cell>
          <cell r="B635">
            <v>0.26</v>
          </cell>
          <cell r="E635" t="str">
            <v>Generali group is one of the largest insurance companies in the world; This JV will look to distribute insurance products using the vast distribution network of the company</v>
          </cell>
        </row>
        <row r="638">
          <cell r="A638" t="str">
            <v>MOU</v>
          </cell>
        </row>
        <row r="639">
          <cell r="A639" t="str">
            <v>Talwarkars for a 50:50 JV</v>
          </cell>
        </row>
        <row r="640">
          <cell r="A640" t="str">
            <v>Manipal for a 50:50 JV</v>
          </cell>
        </row>
        <row r="643">
          <cell r="A643" t="str">
            <v>Lease</v>
          </cell>
        </row>
        <row r="644">
          <cell r="A644" t="str">
            <v>The company has entered into a operating lease agreement for fixed assets of its stores</v>
          </cell>
        </row>
        <row r="645">
          <cell r="A645" t="str">
            <v>Total</v>
          </cell>
          <cell r="C645" t="str">
            <v>One year</v>
          </cell>
          <cell r="E645" t="str">
            <v>&gt;1&lt;5</v>
          </cell>
        </row>
        <row r="646">
          <cell r="A646">
            <v>2006</v>
          </cell>
          <cell r="B646">
            <v>2005</v>
          </cell>
          <cell r="C646">
            <v>2006</v>
          </cell>
          <cell r="D646">
            <v>2005</v>
          </cell>
          <cell r="E646">
            <v>2006</v>
          </cell>
          <cell r="F646">
            <v>2005</v>
          </cell>
        </row>
        <row r="647">
          <cell r="A647">
            <v>616.27200000000005</v>
          </cell>
          <cell r="B647">
            <v>233.34</v>
          </cell>
          <cell r="C647">
            <v>119.77</v>
          </cell>
          <cell r="D647">
            <v>36.375999999999998</v>
          </cell>
          <cell r="E647">
            <v>496.50200000000001</v>
          </cell>
          <cell r="F647">
            <v>196.69200000000001</v>
          </cell>
        </row>
        <row r="648">
          <cell r="A648" t="str">
            <v>Sales Break-up</v>
          </cell>
        </row>
        <row r="649">
          <cell r="B649">
            <v>37408</v>
          </cell>
          <cell r="C649">
            <v>37773</v>
          </cell>
          <cell r="D649">
            <v>38139</v>
          </cell>
          <cell r="E649">
            <v>38504</v>
          </cell>
          <cell r="F649">
            <v>38869</v>
          </cell>
        </row>
        <row r="650">
          <cell r="A650" t="str">
            <v>Sales - Lifestyle</v>
          </cell>
          <cell r="B650">
            <v>1514.607</v>
          </cell>
          <cell r="C650">
            <v>1739.6210000000001</v>
          </cell>
          <cell r="D650">
            <v>2130.6039999999998</v>
          </cell>
          <cell r="E650">
            <v>3654.194</v>
          </cell>
          <cell r="F650">
            <v>5548.4160000000002</v>
          </cell>
        </row>
        <row r="651">
          <cell r="A651" t="str">
            <v>Sales - Value</v>
          </cell>
          <cell r="B651">
            <v>430.11</v>
          </cell>
          <cell r="C651">
            <v>1433.866</v>
          </cell>
          <cell r="D651">
            <v>3199.3249999999998</v>
          </cell>
          <cell r="E651">
            <v>5990.3069999999998</v>
          </cell>
          <cell r="F651">
            <v>12800.067999999999</v>
          </cell>
        </row>
        <row r="653">
          <cell r="A653" t="str">
            <v>Value - as % of total</v>
          </cell>
          <cell r="B653">
            <v>0.15359612265406214</v>
          </cell>
          <cell r="C653">
            <v>0.32233753872514603</v>
          </cell>
          <cell r="D653">
            <v>0.4859885756436757</v>
          </cell>
          <cell r="E653">
            <v>0.56899363956603688</v>
          </cell>
          <cell r="F653">
            <v>0.68531267626295622</v>
          </cell>
        </row>
        <row r="654">
          <cell r="A654" t="str">
            <v>Lifestyle - as % of total</v>
          </cell>
          <cell r="B654">
            <v>0.54087968785822482</v>
          </cell>
          <cell r="C654">
            <v>0.39107221417801752</v>
          </cell>
          <cell r="D654">
            <v>0.32364614511520962</v>
          </cell>
          <cell r="E654">
            <v>0.34709625796146582</v>
          </cell>
          <cell r="F654">
            <v>0.2970609076436318</v>
          </cell>
        </row>
        <row r="657">
          <cell r="A657" t="str">
            <v>Sales Mix - from co data sheet</v>
          </cell>
        </row>
        <row r="658">
          <cell r="B658">
            <v>37408</v>
          </cell>
          <cell r="C658">
            <v>37773</v>
          </cell>
          <cell r="D658">
            <v>38139</v>
          </cell>
          <cell r="E658">
            <v>38504</v>
          </cell>
          <cell r="F658">
            <v>38869</v>
          </cell>
        </row>
        <row r="659">
          <cell r="A659" t="str">
            <v>Pantaloon</v>
          </cell>
          <cell r="C659">
            <v>0.49</v>
          </cell>
          <cell r="D659">
            <v>0.37</v>
          </cell>
          <cell r="E659">
            <v>0.24</v>
          </cell>
          <cell r="F659">
            <v>0.16</v>
          </cell>
        </row>
        <row r="660">
          <cell r="A660" t="str">
            <v>Big Bazaar</v>
          </cell>
          <cell r="C660">
            <v>0.42</v>
          </cell>
          <cell r="D660">
            <v>0.41</v>
          </cell>
          <cell r="E660">
            <v>0.39</v>
          </cell>
          <cell r="F660">
            <v>0.42</v>
          </cell>
        </row>
        <row r="661">
          <cell r="A661" t="str">
            <v>Food Bazaar</v>
          </cell>
          <cell r="C661">
            <v>0.09</v>
          </cell>
          <cell r="D661">
            <v>0.2</v>
          </cell>
          <cell r="E661">
            <v>0.22</v>
          </cell>
          <cell r="F661">
            <v>0.25</v>
          </cell>
        </row>
        <row r="662">
          <cell r="A662" t="str">
            <v>Central</v>
          </cell>
          <cell r="C662">
            <v>0</v>
          </cell>
          <cell r="D662">
            <v>0.02</v>
          </cell>
          <cell r="E662">
            <v>0.15</v>
          </cell>
          <cell r="F662">
            <v>0.17</v>
          </cell>
        </row>
        <row r="663">
          <cell r="C663">
            <v>0.99999999999999989</v>
          </cell>
          <cell r="D663">
            <v>1</v>
          </cell>
          <cell r="E663">
            <v>1</v>
          </cell>
          <cell r="F663">
            <v>1</v>
          </cell>
        </row>
        <row r="683">
          <cell r="B683">
            <v>37408</v>
          </cell>
          <cell r="C683">
            <v>37773</v>
          </cell>
          <cell r="D683">
            <v>38139</v>
          </cell>
          <cell r="E683">
            <v>38504</v>
          </cell>
          <cell r="F683">
            <v>38869</v>
          </cell>
        </row>
        <row r="684">
          <cell r="A684" t="str">
            <v>Personnel Cost</v>
          </cell>
          <cell r="B684">
            <v>4.7649192468554723E-2</v>
          </cell>
          <cell r="C684">
            <v>3.7768721209746475E-2</v>
          </cell>
          <cell r="D684">
            <v>4.1811494188620055E-2</v>
          </cell>
          <cell r="E684">
            <v>4.8113938036285817E-2</v>
          </cell>
          <cell r="F684">
            <v>6.0003999420699713E-2</v>
          </cell>
        </row>
        <row r="696">
          <cell r="B696" t="str">
            <v>F2005</v>
          </cell>
          <cell r="C696" t="str">
            <v>F2006</v>
          </cell>
          <cell r="D696" t="str">
            <v>F2007</v>
          </cell>
          <cell r="E696" t="str">
            <v>F2008e</v>
          </cell>
          <cell r="F696" t="str">
            <v>F2009e</v>
          </cell>
        </row>
        <row r="697">
          <cell r="A697" t="str">
            <v>Average Sq feet additions (Mn)</v>
          </cell>
          <cell r="B697">
            <v>1.036</v>
          </cell>
          <cell r="C697">
            <v>0.80799999999999983</v>
          </cell>
          <cell r="D697">
            <v>2.89</v>
          </cell>
          <cell r="E697">
            <v>2.8822325581395347</v>
          </cell>
          <cell r="F697">
            <v>3.4190697674418624</v>
          </cell>
        </row>
        <row r="698">
          <cell r="D698">
            <v>2.2919999999999998</v>
          </cell>
        </row>
        <row r="718">
          <cell r="B718" t="str">
            <v>F2005</v>
          </cell>
          <cell r="C718" t="str">
            <v>F2006</v>
          </cell>
          <cell r="D718" t="str">
            <v>F2007e</v>
          </cell>
          <cell r="E718" t="str">
            <v>F2008e</v>
          </cell>
          <cell r="F718" t="str">
            <v>F2009e</v>
          </cell>
          <cell r="G718" t="str">
            <v>F2010e</v>
          </cell>
          <cell r="H718" t="str">
            <v>F2011e</v>
          </cell>
          <cell r="I718" t="str">
            <v>F2012e</v>
          </cell>
        </row>
        <row r="719">
          <cell r="A719" t="str">
            <v>EBITDA Margins</v>
          </cell>
          <cell r="B719">
            <v>8.338719304617942E-2</v>
          </cell>
          <cell r="C719">
            <v>7.7844306888881581E-2</v>
          </cell>
          <cell r="D719">
            <v>6.6610231282092702E-2</v>
          </cell>
          <cell r="E719">
            <v>9.1206202674854395E-2</v>
          </cell>
          <cell r="F719">
            <v>8.6000000000000132E-2</v>
          </cell>
          <cell r="G719">
            <v>8.6000000000000063E-2</v>
          </cell>
          <cell r="H719">
            <v>8.7500000000000119E-2</v>
          </cell>
          <cell r="I719">
            <v>9.0000000000000066E-2</v>
          </cell>
        </row>
        <row r="739">
          <cell r="B739" t="str">
            <v>F2005</v>
          </cell>
          <cell r="C739" t="str">
            <v>F2006</v>
          </cell>
          <cell r="D739" t="str">
            <v>F2007</v>
          </cell>
          <cell r="E739" t="str">
            <v>F2008e</v>
          </cell>
          <cell r="F739" t="str">
            <v>F2009e</v>
          </cell>
          <cell r="G739" t="str">
            <v>F2010e</v>
          </cell>
          <cell r="H739" t="str">
            <v>F2011e</v>
          </cell>
          <cell r="I739" t="str">
            <v>F2012e</v>
          </cell>
        </row>
        <row r="740">
          <cell r="A740" t="str">
            <v>Rentals Per sq Feet</v>
          </cell>
          <cell r="B740">
            <v>483.01664355062417</v>
          </cell>
          <cell r="C740">
            <v>589.77326565143835</v>
          </cell>
          <cell r="D740">
            <v>698.05977975878329</v>
          </cell>
          <cell r="E740">
            <v>618.7864067208493</v>
          </cell>
          <cell r="F740">
            <v>641.33316696926022</v>
          </cell>
          <cell r="G740">
            <v>671.26791652836346</v>
          </cell>
          <cell r="H740">
            <v>699.31443337526275</v>
          </cell>
          <cell r="I740">
            <v>725.86819930912304</v>
          </cell>
        </row>
        <row r="756">
          <cell r="F756">
            <v>4.2540000000000013</v>
          </cell>
        </row>
        <row r="757">
          <cell r="F757">
            <v>0.22599999999999909</v>
          </cell>
        </row>
        <row r="761">
          <cell r="A761" t="str">
            <v>Change in Estimates</v>
          </cell>
        </row>
        <row r="762">
          <cell r="E762" t="str">
            <v>F2009</v>
          </cell>
          <cell r="H762" t="str">
            <v>F2010</v>
          </cell>
          <cell r="K762" t="str">
            <v>F2011</v>
          </cell>
          <cell r="N762" t="str">
            <v>F2012</v>
          </cell>
        </row>
        <row r="763">
          <cell r="B763" t="str">
            <v>New</v>
          </cell>
          <cell r="C763" t="str">
            <v>Old</v>
          </cell>
          <cell r="D763" t="str">
            <v>% change</v>
          </cell>
          <cell r="E763" t="str">
            <v>New</v>
          </cell>
          <cell r="F763" t="str">
            <v>Old</v>
          </cell>
          <cell r="G763" t="str">
            <v>% change</v>
          </cell>
          <cell r="H763" t="str">
            <v>New</v>
          </cell>
          <cell r="I763" t="str">
            <v>Old</v>
          </cell>
          <cell r="J763" t="str">
            <v>% change</v>
          </cell>
          <cell r="K763" t="str">
            <v>New</v>
          </cell>
          <cell r="L763" t="str">
            <v>Old</v>
          </cell>
          <cell r="M763" t="str">
            <v>% change</v>
          </cell>
          <cell r="N763" t="str">
            <v>New</v>
          </cell>
          <cell r="O763" t="str">
            <v>Old</v>
          </cell>
          <cell r="P763" t="str">
            <v>% change</v>
          </cell>
        </row>
        <row r="764">
          <cell r="A764" t="str">
            <v>Revenues</v>
          </cell>
          <cell r="F764">
            <v>84765.561058220497</v>
          </cell>
          <cell r="G764">
            <v>-1</v>
          </cell>
          <cell r="H764">
            <v>112099.47848237865</v>
          </cell>
          <cell r="I764">
            <v>122840.15782590699</v>
          </cell>
          <cell r="J764">
            <v>-8.7436222271469077E-2</v>
          </cell>
          <cell r="K764">
            <v>154967.88783626078</v>
          </cell>
          <cell r="L764">
            <v>169783.34515692299</v>
          </cell>
          <cell r="M764">
            <v>-8.726095782227028E-2</v>
          </cell>
          <cell r="N764">
            <v>203679.2457526823</v>
          </cell>
          <cell r="O764">
            <v>226494.645011788</v>
          </cell>
          <cell r="P764">
            <v>-0.10073262110862824</v>
          </cell>
        </row>
        <row r="765">
          <cell r="A765" t="str">
            <v>F2009</v>
          </cell>
          <cell r="B765">
            <v>77374.9822542396</v>
          </cell>
          <cell r="C765">
            <v>86438.23872123014</v>
          </cell>
          <cell r="D765">
            <v>-0.10485239635921118</v>
          </cell>
        </row>
        <row r="766">
          <cell r="A766" t="str">
            <v>F2010</v>
          </cell>
          <cell r="B766">
            <v>112099.47848237865</v>
          </cell>
          <cell r="C766">
            <v>121272.81575643277</v>
          </cell>
          <cell r="D766">
            <v>-7.5642156214778322E-2</v>
          </cell>
        </row>
        <row r="767">
          <cell r="A767" t="str">
            <v>F2011</v>
          </cell>
          <cell r="B767">
            <v>154967.88783626078</v>
          </cell>
          <cell r="C767">
            <v>167794.70492377234</v>
          </cell>
          <cell r="D767">
            <v>-7.6443515266698459E-2</v>
          </cell>
        </row>
        <row r="768">
          <cell r="A768" t="str">
            <v>F2012</v>
          </cell>
          <cell r="B768">
            <v>203679.2457526823</v>
          </cell>
          <cell r="C768">
            <v>220696.45165335687</v>
          </cell>
          <cell r="D768">
            <v>-7.7106839612460676E-2</v>
          </cell>
        </row>
        <row r="769">
          <cell r="A769" t="str">
            <v>Operating profits</v>
          </cell>
        </row>
        <row r="770">
          <cell r="A770" t="str">
            <v>F2009</v>
          </cell>
          <cell r="B770">
            <v>6654.2484738646162</v>
          </cell>
          <cell r="C770">
            <v>6223.5531879285845</v>
          </cell>
          <cell r="D770">
            <v>6.920408212649698E-2</v>
          </cell>
        </row>
        <row r="771">
          <cell r="A771" t="str">
            <v>F2010</v>
          </cell>
          <cell r="B771">
            <v>9640.5551494845713</v>
          </cell>
          <cell r="C771">
            <v>8489.097102950298</v>
          </cell>
          <cell r="D771">
            <v>0.13563963665041556</v>
          </cell>
        </row>
        <row r="772">
          <cell r="A772" t="str">
            <v>F2011</v>
          </cell>
          <cell r="B772">
            <v>13559.690185672836</v>
          </cell>
          <cell r="C772">
            <v>11997.32140204974</v>
          </cell>
          <cell r="D772">
            <v>0.13022646733096321</v>
          </cell>
        </row>
        <row r="773">
          <cell r="A773" t="str">
            <v>F2012</v>
          </cell>
          <cell r="B773">
            <v>18331.132117741421</v>
          </cell>
          <cell r="C773">
            <v>16331.537422348425</v>
          </cell>
          <cell r="D773">
            <v>0.12243762749835829</v>
          </cell>
        </row>
        <row r="774">
          <cell r="A774" t="str">
            <v>Adjusted Net Profit</v>
          </cell>
        </row>
        <row r="775">
          <cell r="A775" t="str">
            <v>F2009</v>
          </cell>
          <cell r="B775">
            <v>1795.6889816333764</v>
          </cell>
          <cell r="C775">
            <v>2051.42883754792</v>
          </cell>
          <cell r="D775">
            <v>-0.12466425899532074</v>
          </cell>
        </row>
        <row r="776">
          <cell r="A776" t="str">
            <v>F2010</v>
          </cell>
          <cell r="B776">
            <v>3220.7666190422365</v>
          </cell>
          <cell r="C776">
            <v>2885.7753155711234</v>
          </cell>
          <cell r="D776">
            <v>0.11608364021396955</v>
          </cell>
        </row>
        <row r="777">
          <cell r="A777" t="str">
            <v>F2011</v>
          </cell>
          <cell r="B777">
            <v>5210.7063166194903</v>
          </cell>
          <cell r="C777">
            <v>4485.2978299956167</v>
          </cell>
          <cell r="D777">
            <v>0.16173028283042301</v>
          </cell>
        </row>
        <row r="778">
          <cell r="A778" t="str">
            <v>F2012</v>
          </cell>
          <cell r="B778">
            <v>7517.2917782870873</v>
          </cell>
          <cell r="C778">
            <v>6616.7602859611561</v>
          </cell>
          <cell r="D778">
            <v>0.13609855176960206</v>
          </cell>
        </row>
        <row r="779">
          <cell r="A779" t="str">
            <v>EPS</v>
          </cell>
        </row>
        <row r="780">
          <cell r="A780" t="str">
            <v>F2009</v>
          </cell>
          <cell r="B780">
            <v>9.8006898033464633</v>
          </cell>
          <cell r="C780">
            <v>12.443743940465462</v>
          </cell>
          <cell r="D780">
            <v>-0.21240023499070282</v>
          </cell>
        </row>
        <row r="781">
          <cell r="A781" t="str">
            <v>F2010</v>
          </cell>
          <cell r="B781">
            <v>17.10574451961747</v>
          </cell>
          <cell r="C781">
            <v>16.743085806299344</v>
          </cell>
          <cell r="D781">
            <v>2.1660207533648279E-2</v>
          </cell>
        </row>
        <row r="782">
          <cell r="A782" t="str">
            <v>F2011</v>
          </cell>
          <cell r="B782">
            <v>27.674470572274988</v>
          </cell>
          <cell r="C782">
            <v>26.023414237834476</v>
          </cell>
          <cell r="D782">
            <v>6.3445031437884936E-2</v>
          </cell>
        </row>
        <row r="783">
          <cell r="A783" t="str">
            <v>F2012</v>
          </cell>
          <cell r="B783">
            <v>39.924927151982978</v>
          </cell>
          <cell r="C783">
            <v>38.390024555891657</v>
          </cell>
          <cell r="D783">
            <v>3.9981808134992747E-2</v>
          </cell>
        </row>
        <row r="785">
          <cell r="A785" t="str">
            <v>Operating profits</v>
          </cell>
          <cell r="B785">
            <v>4604.8815656686711</v>
          </cell>
          <cell r="C785">
            <v>3443.9941210024799</v>
          </cell>
          <cell r="D785">
            <v>0.33707590776266461</v>
          </cell>
          <cell r="E785">
            <v>6654.2484738646162</v>
          </cell>
          <cell r="F785">
            <v>5085.9336634931597</v>
          </cell>
          <cell r="G785">
            <v>0.30836320607734691</v>
          </cell>
          <cell r="H785">
            <v>9640.5551494845713</v>
          </cell>
          <cell r="I785">
            <v>7984.6102586835204</v>
          </cell>
          <cell r="J785">
            <v>0.20739207514858449</v>
          </cell>
          <cell r="K785">
            <v>13559.690185672836</v>
          </cell>
          <cell r="L785">
            <v>11884.834160984299</v>
          </cell>
          <cell r="M785">
            <v>0.14092380272219351</v>
          </cell>
          <cell r="N785">
            <v>18331.132117741421</v>
          </cell>
          <cell r="O785">
            <v>16307.6144408486</v>
          </cell>
          <cell r="P785">
            <v>0.124084223614225</v>
          </cell>
        </row>
        <row r="786">
          <cell r="A786" t="str">
            <v>Net profits</v>
          </cell>
          <cell r="B786">
            <v>1259.2651146686712</v>
          </cell>
          <cell r="C786">
            <v>866.78687716230297</v>
          </cell>
          <cell r="D786">
            <v>0.45279669991228766</v>
          </cell>
          <cell r="E786">
            <v>1795.6889816333764</v>
          </cell>
          <cell r="F786">
            <v>1306.8476409697801</v>
          </cell>
          <cell r="G786">
            <v>0.37406146312575439</v>
          </cell>
          <cell r="H786">
            <v>3220.7666190422365</v>
          </cell>
          <cell r="I786">
            <v>2576.2594418337799</v>
          </cell>
          <cell r="J786">
            <v>0.25017168952118296</v>
          </cell>
          <cell r="K786">
            <v>5210.7063166194903</v>
          </cell>
          <cell r="L786">
            <v>4582.7053352944804</v>
          </cell>
          <cell r="M786">
            <v>0.13703717245103109</v>
          </cell>
          <cell r="N786">
            <v>7517.2917782870873</v>
          </cell>
          <cell r="O786">
            <v>7027.8605930835602</v>
          </cell>
          <cell r="P786">
            <v>6.9641561428409382E-2</v>
          </cell>
        </row>
        <row r="787">
          <cell r="A787" t="str">
            <v>EPS</v>
          </cell>
          <cell r="B787">
            <v>7.1867382563357545</v>
          </cell>
          <cell r="C787">
            <v>5.4909368217377503</v>
          </cell>
          <cell r="D787">
            <v>0.30883644989040748</v>
          </cell>
          <cell r="E787">
            <v>9.8006898033464633</v>
          </cell>
          <cell r="F787">
            <v>7.9271233547771702</v>
          </cell>
          <cell r="G787">
            <v>0.2363488449363178</v>
          </cell>
          <cell r="H787">
            <v>17.10574451961747</v>
          </cell>
          <cell r="I787">
            <v>14.947164205296399</v>
          </cell>
          <cell r="J787">
            <v>0.14441403631306837</v>
          </cell>
          <cell r="K787">
            <v>27.674470572274988</v>
          </cell>
          <cell r="L787">
            <v>26.5883350251314</v>
          </cell>
          <cell r="M787">
            <v>4.0850077528997941E-2</v>
          </cell>
          <cell r="N787">
            <v>39.924927151982978</v>
          </cell>
          <cell r="O787">
            <v>40.774847669060598</v>
          </cell>
          <cell r="P787">
            <v>-2.0844235249529275E-2</v>
          </cell>
        </row>
        <row r="791">
          <cell r="B791" t="str">
            <v>F2005</v>
          </cell>
          <cell r="C791" t="str">
            <v>F2006</v>
          </cell>
          <cell r="D791" t="str">
            <v>F2007</v>
          </cell>
          <cell r="E791" t="str">
            <v>F2008e</v>
          </cell>
          <cell r="F791" t="str">
            <v>F2009e</v>
          </cell>
          <cell r="G791" t="str">
            <v>F2010e</v>
          </cell>
          <cell r="H791" t="str">
            <v>F2011e</v>
          </cell>
          <cell r="I791" t="str">
            <v>F2012e</v>
          </cell>
          <cell r="K791">
            <v>668</v>
          </cell>
        </row>
        <row r="792">
          <cell r="A792" t="str">
            <v>Inventories</v>
          </cell>
          <cell r="B792">
            <v>1407.7836734693876</v>
          </cell>
          <cell r="C792">
            <v>1831.7276011560693</v>
          </cell>
          <cell r="D792">
            <v>1750.9090909090912</v>
          </cell>
          <cell r="E792">
            <v>1800.3082326450299</v>
          </cell>
          <cell r="F792">
            <v>1833.1669815835994</v>
          </cell>
          <cell r="G792">
            <v>1942.7302797764132</v>
          </cell>
          <cell r="H792">
            <v>2042.672097655952</v>
          </cell>
          <cell r="I792">
            <v>2185.8122764864515</v>
          </cell>
          <cell r="K792">
            <v>691</v>
          </cell>
        </row>
        <row r="793">
          <cell r="K793">
            <v>3.4431137724550975E-2</v>
          </cell>
        </row>
        <row r="813">
          <cell r="B813" t="str">
            <v>F2005</v>
          </cell>
          <cell r="C813" t="str">
            <v>F2006</v>
          </cell>
          <cell r="D813" t="str">
            <v>F2007</v>
          </cell>
          <cell r="E813" t="str">
            <v>F2008e</v>
          </cell>
          <cell r="F813" t="str">
            <v>F2009e</v>
          </cell>
          <cell r="G813" t="str">
            <v>F2010e</v>
          </cell>
          <cell r="H813" t="str">
            <v>F2011e</v>
          </cell>
          <cell r="I813" t="str">
            <v>F2012e</v>
          </cell>
        </row>
        <row r="814">
          <cell r="A814" t="str">
            <v>Inventory as % of sales</v>
          </cell>
          <cell r="B814">
            <v>0.26208818263885297</v>
          </cell>
          <cell r="C814">
            <v>0.27145851163191625</v>
          </cell>
          <cell r="D814">
            <v>0.27371985392709947</v>
          </cell>
          <cell r="E814">
            <v>0.28320138738296519</v>
          </cell>
          <cell r="F814">
            <v>0.26917181347597136</v>
          </cell>
          <cell r="G814">
            <v>0.26616322629867684</v>
          </cell>
          <cell r="H814">
            <v>0.25615142290336984</v>
          </cell>
          <cell r="I814">
            <v>0.24917078007094645</v>
          </cell>
        </row>
        <row r="817">
          <cell r="B817" t="str">
            <v>F2005</v>
          </cell>
          <cell r="C817" t="str">
            <v>F2006</v>
          </cell>
          <cell r="D817" t="str">
            <v>F2007</v>
          </cell>
          <cell r="E817" t="str">
            <v>F2008e</v>
          </cell>
          <cell r="F817" t="str">
            <v>F2009e</v>
          </cell>
        </row>
        <row r="818">
          <cell r="A818" t="str">
            <v>Debt-Equity Ratio</v>
          </cell>
          <cell r="B818">
            <v>1.2935997056712525</v>
          </cell>
          <cell r="C818">
            <v>1.1413610677497259</v>
          </cell>
          <cell r="D818">
            <v>1.1899098196356086</v>
          </cell>
          <cell r="E818">
            <v>1.1869172405285517</v>
          </cell>
          <cell r="F818">
            <v>1.1884331905248817</v>
          </cell>
        </row>
        <row r="838">
          <cell r="B838" t="str">
            <v>F2007</v>
          </cell>
          <cell r="E838" t="str">
            <v>F2008</v>
          </cell>
          <cell r="H838" t="str">
            <v>F2009</v>
          </cell>
        </row>
        <row r="839">
          <cell r="B839" t="str">
            <v>MS Estimates</v>
          </cell>
          <cell r="C839" t="str">
            <v>Consensus</v>
          </cell>
          <cell r="D839" t="str">
            <v>% difference</v>
          </cell>
          <cell r="E839" t="str">
            <v>MS Estimates</v>
          </cell>
          <cell r="F839" t="str">
            <v>Consensus</v>
          </cell>
          <cell r="G839" t="str">
            <v>% difference</v>
          </cell>
          <cell r="H839" t="str">
            <v>MS Estimates</v>
          </cell>
          <cell r="I839" t="str">
            <v>Consensus</v>
          </cell>
          <cell r="J839" t="str">
            <v>% difference</v>
          </cell>
        </row>
        <row r="840">
          <cell r="A840" t="str">
            <v>EPS</v>
          </cell>
          <cell r="B840">
            <v>3.7606962985907204</v>
          </cell>
          <cell r="C840">
            <v>7.14</v>
          </cell>
          <cell r="D840">
            <v>-0.47329183493127158</v>
          </cell>
          <cell r="E840">
            <v>7.1867382563357545</v>
          </cell>
          <cell r="F840">
            <v>12.48</v>
          </cell>
          <cell r="G840">
            <v>-0.42413956279360943</v>
          </cell>
          <cell r="H840">
            <v>9.8006898033464633</v>
          </cell>
          <cell r="I840">
            <v>20.98</v>
          </cell>
          <cell r="J840">
            <v>-0.53285558611313333</v>
          </cell>
        </row>
        <row r="843">
          <cell r="B843" t="str">
            <v>F2005</v>
          </cell>
          <cell r="C843" t="str">
            <v>F2006</v>
          </cell>
          <cell r="D843" t="str">
            <v>F2007e</v>
          </cell>
          <cell r="E843" t="str">
            <v>F2008e</v>
          </cell>
          <cell r="F843" t="str">
            <v>F2009e</v>
          </cell>
        </row>
        <row r="844">
          <cell r="A844" t="str">
            <v>Interest</v>
          </cell>
          <cell r="B844">
            <v>243.89700000000002</v>
          </cell>
          <cell r="C844">
            <v>369.22300000000001</v>
          </cell>
          <cell r="D844">
            <v>897.60000000000014</v>
          </cell>
          <cell r="E844">
            <v>1852.7455799999998</v>
          </cell>
          <cell r="F844">
            <v>2741.4661593034289</v>
          </cell>
        </row>
        <row r="845">
          <cell r="A845" t="str">
            <v>EBIT</v>
          </cell>
          <cell r="B845">
            <v>744.56469999999956</v>
          </cell>
          <cell r="C845">
            <v>1245.7919999999976</v>
          </cell>
          <cell r="D845">
            <v>1787.4000000000074</v>
          </cell>
          <cell r="E845">
            <v>3770.981565668671</v>
          </cell>
          <cell r="F845">
            <v>5489.0645925855461</v>
          </cell>
        </row>
        <row r="846">
          <cell r="A846" t="str">
            <v>Interest Coverage Ratio</v>
          </cell>
          <cell r="B846">
            <v>3.0527833470686376</v>
          </cell>
          <cell r="C846">
            <v>3.3740909964980448</v>
          </cell>
          <cell r="D846">
            <v>1.9913101604278154</v>
          </cell>
          <cell r="E846">
            <v>2.0353477597656293</v>
          </cell>
          <cell r="F846">
            <v>2.0022368592652064</v>
          </cell>
        </row>
        <row r="848">
          <cell r="B848" t="str">
            <v>F2005</v>
          </cell>
          <cell r="C848" t="str">
            <v>F2006</v>
          </cell>
          <cell r="D848" t="str">
            <v>F2007e</v>
          </cell>
          <cell r="E848" t="str">
            <v>F2008e</v>
          </cell>
          <cell r="F848" t="str">
            <v>F2009e</v>
          </cell>
        </row>
        <row r="849">
          <cell r="A849" t="str">
            <v>Interest</v>
          </cell>
          <cell r="B849">
            <v>531.20969999999954</v>
          </cell>
          <cell r="C849">
            <v>918.58699999999772</v>
          </cell>
          <cell r="D849">
            <v>921.30000000000712</v>
          </cell>
          <cell r="E849">
            <v>1955.8264146686713</v>
          </cell>
          <cell r="F849">
            <v>2762.5984332821176</v>
          </cell>
        </row>
        <row r="850">
          <cell r="A850" t="str">
            <v>Sales</v>
          </cell>
          <cell r="B850">
            <v>10527.968000000001</v>
          </cell>
          <cell r="C850">
            <v>18677.704999999998</v>
          </cell>
          <cell r="D850">
            <v>32367.4</v>
          </cell>
          <cell r="E850">
            <v>50488.688604708674</v>
          </cell>
          <cell r="F850">
            <v>77374.9822542396</v>
          </cell>
        </row>
        <row r="851">
          <cell r="A851" t="str">
            <v>Interest/Sales</v>
          </cell>
          <cell r="B851">
            <v>5.0457001769002294E-2</v>
          </cell>
          <cell r="C851">
            <v>4.9180935238028321E-2</v>
          </cell>
          <cell r="D851">
            <v>2.8463824712519604E-2</v>
          </cell>
          <cell r="E851">
            <v>3.873791276262753E-2</v>
          </cell>
          <cell r="F851">
            <v>3.5704026712468126E-2</v>
          </cell>
        </row>
        <row r="853">
          <cell r="G853" t="str">
            <v>Pantaloon</v>
          </cell>
          <cell r="H853" t="str">
            <v>Big Bazaar</v>
          </cell>
          <cell r="I853" t="str">
            <v>Food Bazaar</v>
          </cell>
          <cell r="J853" t="str">
            <v>HSRIL</v>
          </cell>
        </row>
        <row r="854">
          <cell r="F854" t="str">
            <v xml:space="preserve">Estimate for June &amp; July </v>
          </cell>
          <cell r="G854">
            <v>4</v>
          </cell>
          <cell r="H854">
            <v>12</v>
          </cell>
          <cell r="I854">
            <v>14</v>
          </cell>
          <cell r="J854">
            <v>13</v>
          </cell>
        </row>
        <row r="855">
          <cell r="F855" t="str">
            <v>Opened in June</v>
          </cell>
          <cell r="H855">
            <v>1</v>
          </cell>
          <cell r="I855">
            <v>1</v>
          </cell>
          <cell r="J855">
            <v>1</v>
          </cell>
        </row>
        <row r="856">
          <cell r="F856" t="str">
            <v>Balancing estimate for July</v>
          </cell>
          <cell r="G856">
            <v>4</v>
          </cell>
          <cell r="H856">
            <v>11</v>
          </cell>
          <cell r="I856">
            <v>13</v>
          </cell>
          <cell r="J856">
            <v>12</v>
          </cell>
        </row>
        <row r="857">
          <cell r="F857" t="str">
            <v>Co estimate for July &amp; Aug</v>
          </cell>
          <cell r="G857">
            <v>1</v>
          </cell>
          <cell r="H857">
            <v>5</v>
          </cell>
          <cell r="I857">
            <v>7</v>
          </cell>
          <cell r="J857">
            <v>6</v>
          </cell>
        </row>
        <row r="858">
          <cell r="F858" t="str">
            <v>Deficit in estimates</v>
          </cell>
          <cell r="G858">
            <v>-3</v>
          </cell>
          <cell r="H858">
            <v>-6</v>
          </cell>
          <cell r="I858">
            <v>-6</v>
          </cell>
          <cell r="J858">
            <v>-6</v>
          </cell>
        </row>
        <row r="860">
          <cell r="F860" t="str">
            <v>Estimate for May &amp; June</v>
          </cell>
          <cell r="G860">
            <v>2</v>
          </cell>
          <cell r="H860">
            <v>8</v>
          </cell>
          <cell r="I860">
            <v>10</v>
          </cell>
          <cell r="J860">
            <v>16</v>
          </cell>
        </row>
        <row r="861">
          <cell r="F861" t="str">
            <v>Opened in May</v>
          </cell>
          <cell r="G861">
            <v>0</v>
          </cell>
          <cell r="H861">
            <v>2</v>
          </cell>
          <cell r="I861">
            <v>3</v>
          </cell>
          <cell r="J861">
            <v>1</v>
          </cell>
        </row>
        <row r="862">
          <cell r="F862" t="str">
            <v>Balancing estimate for June</v>
          </cell>
          <cell r="G862">
            <v>2</v>
          </cell>
          <cell r="H862">
            <v>6</v>
          </cell>
          <cell r="I862">
            <v>7</v>
          </cell>
          <cell r="J862">
            <v>15</v>
          </cell>
        </row>
        <row r="863">
          <cell r="F863" t="str">
            <v>Actual Opened in June</v>
          </cell>
          <cell r="G863">
            <v>0</v>
          </cell>
          <cell r="H863">
            <v>1</v>
          </cell>
          <cell r="I863">
            <v>1</v>
          </cell>
          <cell r="J863">
            <v>1</v>
          </cell>
        </row>
        <row r="864">
          <cell r="F864" t="str">
            <v>Deficit in June actuals</v>
          </cell>
          <cell r="G864">
            <v>-2</v>
          </cell>
          <cell r="H864">
            <v>-5</v>
          </cell>
          <cell r="I864">
            <v>-6</v>
          </cell>
          <cell r="J864">
            <v>-14</v>
          </cell>
        </row>
        <row r="867">
          <cell r="F867" t="str">
            <v>Losses at Subsidaries FY2008</v>
          </cell>
        </row>
        <row r="868">
          <cell r="F868" t="str">
            <v>Subsidary</v>
          </cell>
          <cell r="G868" t="str">
            <v>F2008</v>
          </cell>
          <cell r="H868" t="str">
            <v>F2007</v>
          </cell>
          <cell r="I868" t="str">
            <v>Stake Held</v>
          </cell>
        </row>
        <row r="869">
          <cell r="F869" t="str">
            <v>Home Solutions</v>
          </cell>
          <cell r="G869">
            <v>600</v>
          </cell>
          <cell r="H869">
            <v>400</v>
          </cell>
          <cell r="I869">
            <v>0.73319999999999996</v>
          </cell>
        </row>
        <row r="870">
          <cell r="F870" t="str">
            <v>Future Capital</v>
          </cell>
          <cell r="G870">
            <v>280</v>
          </cell>
          <cell r="H870" t="str">
            <v>NA</v>
          </cell>
          <cell r="I870">
            <v>0.55000000000000004</v>
          </cell>
        </row>
        <row r="871">
          <cell r="F871" t="str">
            <v>Future Media</v>
          </cell>
          <cell r="G871">
            <v>65</v>
          </cell>
          <cell r="H871">
            <v>40</v>
          </cell>
          <cell r="I871">
            <v>0.93</v>
          </cell>
        </row>
        <row r="872">
          <cell r="F872" t="str">
            <v>Future Bazaar</v>
          </cell>
          <cell r="G872">
            <v>94</v>
          </cell>
          <cell r="H872">
            <v>170</v>
          </cell>
          <cell r="I872">
            <v>0.99670000000000003</v>
          </cell>
        </row>
        <row r="873">
          <cell r="F873" t="str">
            <v>Footmart</v>
          </cell>
          <cell r="G873">
            <v>92</v>
          </cell>
          <cell r="H873">
            <v>98</v>
          </cell>
          <cell r="I873">
            <v>0.51</v>
          </cell>
        </row>
        <row r="874">
          <cell r="F874" t="str">
            <v>Insurance JV</v>
          </cell>
          <cell r="G874">
            <v>47</v>
          </cell>
          <cell r="H874">
            <v>50</v>
          </cell>
          <cell r="I874">
            <v>0.74</v>
          </cell>
        </row>
        <row r="875">
          <cell r="A875" t="str">
            <v>Sum of Part DCF value</v>
          </cell>
          <cell r="B875" t="str">
            <v>Value</v>
          </cell>
          <cell r="F875" t="str">
            <v>Future Logistics</v>
          </cell>
          <cell r="G875">
            <v>24.4</v>
          </cell>
          <cell r="H875">
            <v>20</v>
          </cell>
          <cell r="I875">
            <v>1</v>
          </cell>
        </row>
        <row r="876">
          <cell r="A876" t="str">
            <v>Base case DCF value per share</v>
          </cell>
          <cell r="B876">
            <v>433.19600377640762</v>
          </cell>
          <cell r="F876" t="str">
            <v>Knowledge Services</v>
          </cell>
          <cell r="G876">
            <v>16.3</v>
          </cell>
          <cell r="H876" t="str">
            <v>NA</v>
          </cell>
          <cell r="I876">
            <v>1</v>
          </cell>
        </row>
        <row r="877">
          <cell r="A877" t="str">
            <v>Value of carry on Future Capital (assumed at 15%)</v>
          </cell>
          <cell r="B877">
            <v>0</v>
          </cell>
          <cell r="F877" t="str">
            <v>Others</v>
          </cell>
          <cell r="G877">
            <v>75</v>
          </cell>
          <cell r="H877" t="str">
            <v>NA</v>
          </cell>
        </row>
        <row r="878">
          <cell r="A878" t="str">
            <v>Value of Home solutions (assumed at Rs10 Bn)</v>
          </cell>
          <cell r="B878">
            <v>0</v>
          </cell>
          <cell r="G878">
            <v>1293.7</v>
          </cell>
          <cell r="H878">
            <v>778</v>
          </cell>
        </row>
        <row r="879">
          <cell r="A879" t="str">
            <v>Total Sum of parts value</v>
          </cell>
          <cell r="B879">
            <v>433.19600377640762</v>
          </cell>
        </row>
        <row r="880">
          <cell r="A880" t="str">
            <v>Discount</v>
          </cell>
          <cell r="B880">
            <v>0.15</v>
          </cell>
        </row>
        <row r="881">
          <cell r="A881" t="str">
            <v>Price Target (rounded down)</v>
          </cell>
          <cell r="B881">
            <v>420</v>
          </cell>
          <cell r="H881">
            <v>15</v>
          </cell>
          <cell r="I881">
            <v>-0.88</v>
          </cell>
        </row>
        <row r="882">
          <cell r="H882">
            <v>125</v>
          </cell>
        </row>
        <row r="884">
          <cell r="A884" t="str">
            <v>Issue Details</v>
          </cell>
          <cell r="B884" t="str">
            <v>Rs. (mn)</v>
          </cell>
          <cell r="G884">
            <v>2007</v>
          </cell>
        </row>
        <row r="885">
          <cell r="A885" t="str">
            <v>Fresh issue</v>
          </cell>
          <cell r="B885">
            <v>30000</v>
          </cell>
          <cell r="F885" t="str">
            <v>Name of Subsidiary</v>
          </cell>
          <cell r="G885" t="str">
            <v>Net Income/(loss) in subsidiaries</v>
          </cell>
        </row>
        <row r="886">
          <cell r="A886" t="str">
            <v>Total Capitalization</v>
          </cell>
          <cell r="B886">
            <v>40000</v>
          </cell>
          <cell r="F886" t="str">
            <v>Home Solutions</v>
          </cell>
          <cell r="G886">
            <v>-400</v>
          </cell>
        </row>
        <row r="887">
          <cell r="A887" t="str">
            <v>PRIL's Holding</v>
          </cell>
          <cell r="B887">
            <v>0.1</v>
          </cell>
          <cell r="F887" t="str">
            <v>Future Bazaar</v>
          </cell>
          <cell r="G887">
            <v>-170</v>
          </cell>
        </row>
        <row r="888">
          <cell r="A888" t="str">
            <v>Kishore Biyani's Holding</v>
          </cell>
          <cell r="B888">
            <v>7.4999999999999997E-2</v>
          </cell>
          <cell r="F888" t="str">
            <v>Footmart</v>
          </cell>
          <cell r="G888">
            <v>-98</v>
          </cell>
        </row>
        <row r="889">
          <cell r="A889" t="str">
            <v>FCHL's post issue holding</v>
          </cell>
          <cell r="B889">
            <v>2.5000000000000001E-2</v>
          </cell>
          <cell r="F889" t="str">
            <v>Future Media</v>
          </cell>
          <cell r="G889">
            <v>-40</v>
          </cell>
        </row>
        <row r="890">
          <cell r="A890" t="str">
            <v xml:space="preserve">Reservation for PRIL Shareholders upto </v>
          </cell>
          <cell r="B890">
            <v>2500</v>
          </cell>
          <cell r="F890" t="str">
            <v>Insurance JV</v>
          </cell>
          <cell r="G890">
            <v>-50</v>
          </cell>
        </row>
        <row r="891">
          <cell r="F891" t="str">
            <v>Future Logistics</v>
          </cell>
          <cell r="G891">
            <v>-20</v>
          </cell>
        </row>
        <row r="892">
          <cell r="F892" t="str">
            <v>Total</v>
          </cell>
          <cell r="G892">
            <v>-778</v>
          </cell>
        </row>
        <row r="893">
          <cell r="A893" t="str">
            <v>Target Price Tables</v>
          </cell>
        </row>
        <row r="894">
          <cell r="A894" t="str">
            <v>FCHL Market Cap</v>
          </cell>
          <cell r="B894">
            <v>33754.26</v>
          </cell>
        </row>
        <row r="896">
          <cell r="A896" t="str">
            <v>Pantaloon Retail: Target Price Calculations</v>
          </cell>
        </row>
        <row r="898">
          <cell r="A898" t="str">
            <v>MS Target Price Calculation</v>
          </cell>
        </row>
        <row r="899">
          <cell r="A899" t="str">
            <v>DCF Value for Core Business</v>
          </cell>
          <cell r="B899">
            <v>433.19600377640762</v>
          </cell>
        </row>
        <row r="900">
          <cell r="A900" t="str">
            <v>Subsidiaries Valuation</v>
          </cell>
        </row>
        <row r="901">
          <cell r="A901" t="str">
            <v>Home Solutions (73.32% stake)</v>
          </cell>
          <cell r="B901">
            <v>54.517159146782241</v>
          </cell>
        </row>
        <row r="902">
          <cell r="A902" t="str">
            <v>Future capital (55% stake)</v>
          </cell>
          <cell r="B902">
            <v>61.916964346113595</v>
          </cell>
        </row>
        <row r="903">
          <cell r="A903" t="str">
            <v>Future Bazaar (80% stake)</v>
          </cell>
          <cell r="B903">
            <v>12.746588530928747</v>
          </cell>
        </row>
        <row r="904">
          <cell r="A904" t="str">
            <v>Future Media (85% stake)</v>
          </cell>
          <cell r="B904">
            <v>11.286041928426494</v>
          </cell>
        </row>
        <row r="905">
          <cell r="A905" t="str">
            <v>Total Value</v>
          </cell>
          <cell r="B905">
            <v>573.66275772865868</v>
          </cell>
        </row>
        <row r="906">
          <cell r="A906" t="str">
            <v>Discount</v>
          </cell>
          <cell r="B906">
            <v>0.1</v>
          </cell>
        </row>
        <row r="907">
          <cell r="A907" t="str">
            <v xml:space="preserve">Price target </v>
          </cell>
          <cell r="B907">
            <v>516.29648195579284</v>
          </cell>
        </row>
        <row r="908">
          <cell r="A908" t="str">
            <v>*FCHL's valuation is based on its pre-money market cap of Rs48.4 bn</v>
          </cell>
        </row>
        <row r="910">
          <cell r="A910" t="str">
            <v>Target Price based on current market cap of FCHL</v>
          </cell>
        </row>
        <row r="911">
          <cell r="A911" t="str">
            <v>DCF Value for Core Business</v>
          </cell>
          <cell r="B911">
            <v>433.19600377640762</v>
          </cell>
        </row>
        <row r="912">
          <cell r="A912" t="str">
            <v>Subsidiaries Valuation</v>
          </cell>
        </row>
        <row r="913">
          <cell r="A913" t="str">
            <v>Home Solutions (73.32% stake)</v>
          </cell>
          <cell r="B913">
            <v>54.517159146782241</v>
          </cell>
        </row>
        <row r="914">
          <cell r="A914" t="str">
            <v>Future capital (55% stake)</v>
          </cell>
          <cell r="B914">
            <v>101.32504534572912</v>
          </cell>
        </row>
        <row r="915">
          <cell r="A915" t="str">
            <v>Future Bazaar (80% stake)</v>
          </cell>
          <cell r="B915">
            <v>12.746588530928747</v>
          </cell>
        </row>
        <row r="916">
          <cell r="A916" t="str">
            <v>Future Media (85% stake)</v>
          </cell>
          <cell r="B916">
            <v>11.286041928426494</v>
          </cell>
        </row>
        <row r="917">
          <cell r="A917" t="str">
            <v>Total Value</v>
          </cell>
          <cell r="B917">
            <v>613.07083872827423</v>
          </cell>
        </row>
        <row r="918">
          <cell r="A918" t="str">
            <v>Discount</v>
          </cell>
          <cell r="B918">
            <v>0.1</v>
          </cell>
        </row>
        <row r="919">
          <cell r="A919" t="str">
            <v xml:space="preserve">Price target </v>
          </cell>
          <cell r="B919">
            <v>551.76375485544679</v>
          </cell>
        </row>
        <row r="920">
          <cell r="A920" t="str">
            <v>*FCHL's valuation is based on its current market cap of Rs33.8 bn</v>
          </cell>
        </row>
        <row r="924">
          <cell r="A924" t="str">
            <v>Pantaloon Retail: Valuation Metrics</v>
          </cell>
        </row>
        <row r="926">
          <cell r="A926" t="str">
            <v>Key metrics for PRIL based on current stock price</v>
          </cell>
        </row>
        <row r="927">
          <cell r="B927">
            <v>2009</v>
          </cell>
          <cell r="C927">
            <v>2010</v>
          </cell>
          <cell r="D927">
            <v>2011</v>
          </cell>
          <cell r="E927">
            <v>2012</v>
          </cell>
        </row>
        <row r="928">
          <cell r="A928" t="str">
            <v>PER</v>
          </cell>
          <cell r="B928">
            <v>23.467735905840101</v>
          </cell>
          <cell r="C928">
            <v>13.445775466610201</v>
          </cell>
          <cell r="D928">
            <v>8.3109087633429599</v>
          </cell>
          <cell r="E928">
            <v>5.7608120141199404</v>
          </cell>
        </row>
        <row r="929">
          <cell r="A929" t="str">
            <v>Price/Sales</v>
          </cell>
          <cell r="B929">
            <v>0.52084993933283696</v>
          </cell>
          <cell r="C929">
            <v>0.35950885194648757</v>
          </cell>
          <cell r="D929">
            <v>0.26005874749729907</v>
          </cell>
          <cell r="E929">
            <v>0.19786382586046747</v>
          </cell>
        </row>
        <row r="930">
          <cell r="A930" t="str">
            <v>EV/EBITDA</v>
          </cell>
          <cell r="B930">
            <v>9.8532239790388694</v>
          </cell>
          <cell r="C930">
            <v>7.8286615551496102</v>
          </cell>
          <cell r="D930">
            <v>6.1114276220320196</v>
          </cell>
          <cell r="E930">
            <v>4.7755401222956397</v>
          </cell>
        </row>
        <row r="931">
          <cell r="A931" t="str">
            <v>EV/Sales</v>
          </cell>
          <cell r="B931">
            <v>0.84737726219734899</v>
          </cell>
          <cell r="C931">
            <v>0.673264893742891</v>
          </cell>
          <cell r="D931">
            <v>0.53474991692780505</v>
          </cell>
          <cell r="E931">
            <v>0.42979861100660399</v>
          </cell>
        </row>
        <row r="934">
          <cell r="A934" t="str">
            <v>Key metrics after excluding our valuations for HSRIL, FCHL, Future Bazaar &amp; Future Media from the current stock price</v>
          </cell>
        </row>
        <row r="936">
          <cell r="B936">
            <v>2009</v>
          </cell>
          <cell r="C936">
            <v>2010</v>
          </cell>
          <cell r="D936">
            <v>2011</v>
          </cell>
          <cell r="E936">
            <v>2012</v>
          </cell>
        </row>
        <row r="937">
          <cell r="A937" t="str">
            <v>PER</v>
          </cell>
          <cell r="B937">
            <v>12.790137774005535</v>
          </cell>
          <cell r="C937">
            <v>7.328074654764241</v>
          </cell>
          <cell r="D937">
            <v>4.5295237911678399</v>
          </cell>
          <cell r="E937">
            <v>3.1396969714664338</v>
          </cell>
        </row>
        <row r="938">
          <cell r="A938" t="str">
            <v>Price/Sales</v>
          </cell>
          <cell r="B938">
            <v>0.25806148797250672</v>
          </cell>
          <cell r="C938">
            <v>0.17812306821315091</v>
          </cell>
          <cell r="D938">
            <v>0.12884929472274317</v>
          </cell>
          <cell r="E938">
            <v>9.8034058298806404E-2</v>
          </cell>
        </row>
        <row r="939">
          <cell r="A939" t="str">
            <v>EV/EBITDA</v>
          </cell>
          <cell r="B939">
            <v>6.8622327590994638</v>
          </cell>
          <cell r="C939">
            <v>5.5267008883089446</v>
          </cell>
          <cell r="D939">
            <v>4.4747988748595775</v>
          </cell>
          <cell r="E939">
            <v>3.5649122888326219</v>
          </cell>
        </row>
        <row r="940">
          <cell r="A940" t="str">
            <v>EV/Sales</v>
          </cell>
          <cell r="B940">
            <v>0.59015201728255484</v>
          </cell>
          <cell r="C940">
            <v>0.47529627639456956</v>
          </cell>
          <cell r="D940">
            <v>0.39154490155021354</v>
          </cell>
          <cell r="E940">
            <v>0.32084210599493623</v>
          </cell>
        </row>
        <row r="943">
          <cell r="B943">
            <v>2009</v>
          </cell>
          <cell r="C943">
            <v>2010</v>
          </cell>
        </row>
        <row r="944">
          <cell r="A944" t="str">
            <v>PER</v>
          </cell>
          <cell r="B944">
            <v>0</v>
          </cell>
          <cell r="C944">
            <v>7.328074654764241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2">
          <cell r="A2" t="str">
            <v>Promoter's Holding</v>
          </cell>
          <cell r="B2">
            <v>38077</v>
          </cell>
          <cell r="C2">
            <v>38139</v>
          </cell>
          <cell r="D2">
            <v>38260</v>
          </cell>
          <cell r="E2">
            <v>38352</v>
          </cell>
          <cell r="F2">
            <v>38442</v>
          </cell>
          <cell r="G2">
            <v>38533</v>
          </cell>
          <cell r="H2">
            <v>38625</v>
          </cell>
          <cell r="I2">
            <v>38691</v>
          </cell>
          <cell r="J2">
            <v>38777</v>
          </cell>
          <cell r="K2">
            <v>38869</v>
          </cell>
          <cell r="L2">
            <v>38990</v>
          </cell>
          <cell r="M2">
            <v>39056</v>
          </cell>
          <cell r="N2">
            <v>39148</v>
          </cell>
          <cell r="O2">
            <v>39240</v>
          </cell>
          <cell r="P2">
            <v>39332</v>
          </cell>
        </row>
        <row r="3">
          <cell r="A3" t="str">
            <v>Promoters and Acting in concert</v>
          </cell>
        </row>
        <row r="4">
          <cell r="A4" t="str">
            <v>Kishore Biyani</v>
          </cell>
          <cell r="E4">
            <v>1.19</v>
          </cell>
          <cell r="F4">
            <v>1.1399999999999999</v>
          </cell>
          <cell r="G4">
            <v>1.31</v>
          </cell>
          <cell r="H4">
            <v>1.31</v>
          </cell>
          <cell r="I4">
            <v>3.11</v>
          </cell>
          <cell r="J4">
            <v>3.13</v>
          </cell>
        </row>
        <row r="5">
          <cell r="A5" t="str">
            <v>Pantaloon Industries Ltd</v>
          </cell>
          <cell r="B5">
            <v>5.67</v>
          </cell>
          <cell r="C5">
            <v>5.67</v>
          </cell>
          <cell r="D5">
            <v>5.67</v>
          </cell>
          <cell r="E5">
            <v>6.89</v>
          </cell>
          <cell r="F5">
            <v>6.58</v>
          </cell>
          <cell r="G5">
            <v>7.66</v>
          </cell>
          <cell r="H5">
            <v>7.66</v>
          </cell>
          <cell r="I5">
            <v>7.52</v>
          </cell>
          <cell r="J5">
            <v>7.56</v>
          </cell>
        </row>
        <row r="6">
          <cell r="A6" t="str">
            <v>Manz Retail Pvt Ltd</v>
          </cell>
          <cell r="B6">
            <v>2.38</v>
          </cell>
          <cell r="C6">
            <v>2.38</v>
          </cell>
          <cell r="D6">
            <v>2.38</v>
          </cell>
          <cell r="E6">
            <v>2.96</v>
          </cell>
          <cell r="F6">
            <v>2.83</v>
          </cell>
          <cell r="G6">
            <v>3.34</v>
          </cell>
          <cell r="H6">
            <v>3.34</v>
          </cell>
          <cell r="I6">
            <v>3.28</v>
          </cell>
          <cell r="J6">
            <v>6.48</v>
          </cell>
        </row>
        <row r="7">
          <cell r="A7" t="str">
            <v>PFH Entertainment Ltd</v>
          </cell>
          <cell r="B7">
            <v>6.55</v>
          </cell>
          <cell r="C7">
            <v>6.55</v>
          </cell>
          <cell r="D7">
            <v>6.55</v>
          </cell>
          <cell r="E7">
            <v>6.24</v>
          </cell>
          <cell r="F7">
            <v>5.96</v>
          </cell>
          <cell r="G7">
            <v>5.7</v>
          </cell>
          <cell r="H7">
            <v>5.7</v>
          </cell>
          <cell r="I7">
            <v>5.6</v>
          </cell>
          <cell r="J7">
            <v>5.63</v>
          </cell>
          <cell r="U7" t="str">
            <v>Promoter Groups</v>
          </cell>
          <cell r="V7">
            <v>44.66</v>
          </cell>
        </row>
        <row r="8">
          <cell r="A8" t="str">
            <v>Varnish Trading Pvt Ltd</v>
          </cell>
          <cell r="B8">
            <v>4.49</v>
          </cell>
          <cell r="C8">
            <v>4.49</v>
          </cell>
          <cell r="D8">
            <v>4.49</v>
          </cell>
          <cell r="E8">
            <v>4.28</v>
          </cell>
          <cell r="F8">
            <v>4.08</v>
          </cell>
          <cell r="G8">
            <v>3.9</v>
          </cell>
          <cell r="H8">
            <v>3.9</v>
          </cell>
          <cell r="I8">
            <v>3.83</v>
          </cell>
          <cell r="J8">
            <v>3.86</v>
          </cell>
          <cell r="U8" t="str">
            <v>Mutual Funds</v>
          </cell>
          <cell r="V8">
            <v>9.8800000000000008</v>
          </cell>
        </row>
        <row r="9">
          <cell r="A9" t="str">
            <v>Gopikishan Biyani - On behalf of M/s Bansil Silks Mills, Firm</v>
          </cell>
          <cell r="B9">
            <v>3.24</v>
          </cell>
          <cell r="C9">
            <v>3.24</v>
          </cell>
          <cell r="D9">
            <v>3.24</v>
          </cell>
          <cell r="E9">
            <v>3.51</v>
          </cell>
          <cell r="F9">
            <v>3.35</v>
          </cell>
          <cell r="G9">
            <v>3.59</v>
          </cell>
          <cell r="H9">
            <v>3.59</v>
          </cell>
          <cell r="I9">
            <v>3.53</v>
          </cell>
          <cell r="J9">
            <v>2.94</v>
          </cell>
          <cell r="U9" t="str">
            <v>FII</v>
          </cell>
          <cell r="V9">
            <v>25.87</v>
          </cell>
        </row>
        <row r="10">
          <cell r="A10" t="str">
            <v>Anil Biyani - On behalf of Bansi Silk Mills, Firm</v>
          </cell>
          <cell r="B10">
            <v>2.61</v>
          </cell>
          <cell r="C10">
            <v>2.61</v>
          </cell>
          <cell r="D10">
            <v>2.61</v>
          </cell>
          <cell r="E10">
            <v>2.91</v>
          </cell>
          <cell r="F10">
            <v>2.78</v>
          </cell>
          <cell r="G10">
            <v>3.05</v>
          </cell>
          <cell r="H10">
            <v>3.05</v>
          </cell>
          <cell r="I10">
            <v>2.99</v>
          </cell>
          <cell r="J10">
            <v>2.4900000000000002</v>
          </cell>
          <cell r="U10" t="str">
            <v>Public</v>
          </cell>
          <cell r="V10">
            <v>17.72</v>
          </cell>
        </row>
        <row r="11">
          <cell r="A11" t="str">
            <v>Laxminarayan Biyani - On behalf of Bansi Silk Mills, Firm</v>
          </cell>
          <cell r="B11">
            <v>2.96</v>
          </cell>
          <cell r="C11">
            <v>2.96</v>
          </cell>
          <cell r="D11">
            <v>2.96</v>
          </cell>
          <cell r="E11">
            <v>2.82</v>
          </cell>
          <cell r="F11">
            <v>2.69</v>
          </cell>
          <cell r="G11">
            <v>2.58</v>
          </cell>
          <cell r="H11">
            <v>2.58</v>
          </cell>
          <cell r="I11">
            <v>2.5299999999999998</v>
          </cell>
          <cell r="J11">
            <v>2.11</v>
          </cell>
          <cell r="U11" t="str">
            <v>FI/Banks/Insurance</v>
          </cell>
          <cell r="V11">
            <v>1.8800000000000001</v>
          </cell>
        </row>
        <row r="12">
          <cell r="A12" t="str">
            <v>Kishore Biyani - HUF</v>
          </cell>
          <cell r="E12">
            <v>1.0900000000000001</v>
          </cell>
          <cell r="F12">
            <v>1.04</v>
          </cell>
          <cell r="G12">
            <v>1.19</v>
          </cell>
          <cell r="H12">
            <v>1.19</v>
          </cell>
          <cell r="I12">
            <v>1.17</v>
          </cell>
          <cell r="J12">
            <v>1.19</v>
          </cell>
          <cell r="V12">
            <v>100.00999999999999</v>
          </cell>
        </row>
        <row r="13">
          <cell r="A13" t="str">
            <v>Sub Total</v>
          </cell>
          <cell r="B13">
            <v>39.53</v>
          </cell>
          <cell r="C13">
            <v>39.53</v>
          </cell>
          <cell r="D13">
            <v>39.53</v>
          </cell>
          <cell r="E13">
            <v>42.4</v>
          </cell>
          <cell r="F13">
            <v>40.479999999999997</v>
          </cell>
          <cell r="G13">
            <v>43.06</v>
          </cell>
          <cell r="H13">
            <v>43.06</v>
          </cell>
          <cell r="I13">
            <v>44.09</v>
          </cell>
          <cell r="J13">
            <v>44.24</v>
          </cell>
          <cell r="K13">
            <v>44.24</v>
          </cell>
          <cell r="L13">
            <v>44.24</v>
          </cell>
          <cell r="M13">
            <v>42.27</v>
          </cell>
          <cell r="N13">
            <v>42.27</v>
          </cell>
          <cell r="O13">
            <v>44.66</v>
          </cell>
          <cell r="P13">
            <v>43.47</v>
          </cell>
        </row>
        <row r="14">
          <cell r="A14" t="str">
            <v>Non Promoter's Holding</v>
          </cell>
        </row>
        <row r="15">
          <cell r="A15" t="str">
            <v>Institutional Investors</v>
          </cell>
        </row>
        <row r="16">
          <cell r="A16" t="str">
            <v>Mutual Funds and UTI</v>
          </cell>
          <cell r="B16">
            <v>7.92</v>
          </cell>
          <cell r="C16">
            <v>7.73</v>
          </cell>
          <cell r="D16">
            <v>6.56</v>
          </cell>
          <cell r="E16">
            <v>5.42</v>
          </cell>
          <cell r="F16">
            <v>3.16</v>
          </cell>
          <cell r="G16">
            <v>2.67</v>
          </cell>
          <cell r="H16">
            <v>2.6</v>
          </cell>
          <cell r="I16">
            <v>3.23</v>
          </cell>
          <cell r="J16">
            <v>5.59</v>
          </cell>
        </row>
        <row r="17">
          <cell r="A17" t="str">
            <v>SBI Mutual Fund</v>
          </cell>
          <cell r="B17">
            <v>1.46</v>
          </cell>
          <cell r="C17">
            <v>1.33</v>
          </cell>
          <cell r="D17">
            <v>1.1100000000000001</v>
          </cell>
          <cell r="U17" t="str">
            <v>FIIs</v>
          </cell>
          <cell r="V17">
            <v>0.25180000000000002</v>
          </cell>
        </row>
        <row r="18">
          <cell r="A18" t="str">
            <v>Alliance Capital Mutual Fund</v>
          </cell>
          <cell r="B18">
            <v>3.69</v>
          </cell>
          <cell r="C18">
            <v>3.53</v>
          </cell>
          <cell r="D18">
            <v>2.2400000000000002</v>
          </cell>
          <cell r="E18">
            <v>1.51</v>
          </cell>
          <cell r="U18" t="str">
            <v>MF &amp; UTI</v>
          </cell>
          <cell r="V18">
            <v>0.1081</v>
          </cell>
        </row>
        <row r="19">
          <cell r="A19" t="str">
            <v>Tata TD Trustee Company Pvt Ltd</v>
          </cell>
          <cell r="B19">
            <v>1.9</v>
          </cell>
          <cell r="C19">
            <v>1.9</v>
          </cell>
          <cell r="D19">
            <v>1.9</v>
          </cell>
          <cell r="E19">
            <v>1.74</v>
          </cell>
          <cell r="U19" t="str">
            <v>Fis</v>
          </cell>
          <cell r="V19">
            <v>1.5100000000000001E-2</v>
          </cell>
        </row>
        <row r="20">
          <cell r="A20" t="str">
            <v>Madhavpura Mercantile Co-operative Bank Ltd</v>
          </cell>
          <cell r="B20">
            <v>1.05</v>
          </cell>
          <cell r="U20" t="str">
            <v>Indian Public &amp; Others</v>
          </cell>
          <cell r="V20">
            <v>0.18880000000000002</v>
          </cell>
        </row>
        <row r="21">
          <cell r="A21" t="str">
            <v>Banks,Financial Institutions,Insurance Companies</v>
          </cell>
          <cell r="B21">
            <v>1.05</v>
          </cell>
          <cell r="C21">
            <v>1.05</v>
          </cell>
          <cell r="D21">
            <v>0.96</v>
          </cell>
          <cell r="E21">
            <v>0.16</v>
          </cell>
          <cell r="F21">
            <v>0.17</v>
          </cell>
          <cell r="G21">
            <v>0.14000000000000001</v>
          </cell>
          <cell r="H21">
            <v>0.13</v>
          </cell>
          <cell r="I21">
            <v>0.14000000000000001</v>
          </cell>
          <cell r="J21">
            <v>0.13</v>
          </cell>
          <cell r="U21" t="str">
            <v>NRI/OCBs</v>
          </cell>
          <cell r="V21">
            <v>1.5E-3</v>
          </cell>
        </row>
        <row r="22">
          <cell r="A22" t="str">
            <v>FIIS</v>
          </cell>
          <cell r="B22">
            <v>23.24</v>
          </cell>
          <cell r="C22">
            <v>25.02</v>
          </cell>
          <cell r="D22">
            <v>27.09</v>
          </cell>
          <cell r="E22">
            <v>30.63</v>
          </cell>
          <cell r="F22">
            <v>30.18</v>
          </cell>
          <cell r="G22">
            <v>29.45</v>
          </cell>
          <cell r="H22">
            <v>30.14</v>
          </cell>
          <cell r="I22">
            <v>29.36</v>
          </cell>
          <cell r="J22">
            <v>28.25</v>
          </cell>
          <cell r="U22" t="str">
            <v>Promoters</v>
          </cell>
          <cell r="V22">
            <v>0.43469999999999998</v>
          </cell>
        </row>
        <row r="23">
          <cell r="A23" t="str">
            <v>Goldman Sachs Investments (Mauritius)</v>
          </cell>
          <cell r="B23">
            <v>6.93</v>
          </cell>
          <cell r="C23">
            <v>2.67</v>
          </cell>
          <cell r="D23">
            <v>2.98</v>
          </cell>
          <cell r="E23">
            <v>2.95</v>
          </cell>
          <cell r="F23">
            <v>1</v>
          </cell>
          <cell r="G23">
            <v>1.01</v>
          </cell>
          <cell r="H23">
            <v>1.8</v>
          </cell>
          <cell r="I23">
            <v>2.0699999999999998</v>
          </cell>
          <cell r="J23">
            <v>1.3</v>
          </cell>
        </row>
        <row r="24">
          <cell r="A24" t="str">
            <v>American Fund Insurance Series</v>
          </cell>
          <cell r="B24">
            <v>5.52</v>
          </cell>
          <cell r="C24">
            <v>5.52</v>
          </cell>
          <cell r="D24">
            <v>5.52</v>
          </cell>
          <cell r="F24">
            <v>5.0199999999999996</v>
          </cell>
          <cell r="G24">
            <v>4.8099999999999996</v>
          </cell>
          <cell r="H24">
            <v>4.8099999999999996</v>
          </cell>
          <cell r="I24">
            <v>1.56</v>
          </cell>
          <cell r="J24">
            <v>1.56</v>
          </cell>
        </row>
        <row r="25">
          <cell r="A25" t="str">
            <v>Arisaig Partners Asia PTE Ltd</v>
          </cell>
          <cell r="B25">
            <v>1.83</v>
          </cell>
          <cell r="C25">
            <v>1.83</v>
          </cell>
        </row>
        <row r="26">
          <cell r="A26" t="str">
            <v>Lloyd George Investment Management (Bermuda)</v>
          </cell>
          <cell r="F26">
            <v>2.78</v>
          </cell>
          <cell r="G26">
            <v>2.66</v>
          </cell>
          <cell r="H26">
            <v>4.16</v>
          </cell>
          <cell r="I26">
            <v>4.08</v>
          </cell>
          <cell r="J26">
            <v>2.93</v>
          </cell>
        </row>
        <row r="27">
          <cell r="A27" t="str">
            <v>Small Cap World Fund Inc</v>
          </cell>
          <cell r="F27">
            <v>1.52</v>
          </cell>
          <cell r="G27">
            <v>1.45</v>
          </cell>
          <cell r="H27">
            <v>1.45</v>
          </cell>
          <cell r="I27">
            <v>1.43</v>
          </cell>
          <cell r="J27">
            <v>1.57</v>
          </cell>
        </row>
        <row r="28">
          <cell r="A28" t="str">
            <v>Frank Russell Investment Company Plc</v>
          </cell>
          <cell r="B28">
            <v>1.36</v>
          </cell>
          <cell r="C28">
            <v>1.36</v>
          </cell>
          <cell r="D28">
            <v>1.69</v>
          </cell>
          <cell r="E28">
            <v>1.88</v>
          </cell>
          <cell r="F28">
            <v>1.8</v>
          </cell>
          <cell r="G28">
            <v>1.72</v>
          </cell>
          <cell r="H28">
            <v>1.72</v>
          </cell>
          <cell r="I28">
            <v>1.69</v>
          </cell>
          <cell r="J28">
            <v>1.69</v>
          </cell>
        </row>
        <row r="29">
          <cell r="A29" t="str">
            <v>Citigroup Global Markets Mauritius</v>
          </cell>
          <cell r="D29">
            <v>1.22</v>
          </cell>
          <cell r="H29">
            <v>1.47</v>
          </cell>
          <cell r="I29">
            <v>1.35</v>
          </cell>
          <cell r="J29">
            <v>1.74</v>
          </cell>
        </row>
        <row r="30">
          <cell r="A30" t="str">
            <v>Morgan Stanley &amp; Company International Ltd</v>
          </cell>
          <cell r="E30">
            <v>1.79</v>
          </cell>
          <cell r="F30">
            <v>3.13</v>
          </cell>
          <cell r="G30">
            <v>3.41</v>
          </cell>
          <cell r="H30">
            <v>3.47</v>
          </cell>
          <cell r="I30">
            <v>4.13</v>
          </cell>
          <cell r="J30">
            <v>3.9</v>
          </cell>
        </row>
        <row r="31">
          <cell r="A31" t="str">
            <v>Deutsche Securities Mauritius Ltd</v>
          </cell>
          <cell r="E31">
            <v>1.36</v>
          </cell>
          <cell r="F31">
            <v>1.67</v>
          </cell>
          <cell r="G31">
            <v>1.79</v>
          </cell>
          <cell r="H31">
            <v>1.7</v>
          </cell>
          <cell r="I31">
            <v>1.71</v>
          </cell>
          <cell r="J31">
            <v>1.76</v>
          </cell>
        </row>
        <row r="32">
          <cell r="A32" t="str">
            <v>Merrill Lynch Global Small Cap Fund Inc</v>
          </cell>
          <cell r="J32">
            <v>1.04</v>
          </cell>
        </row>
        <row r="33">
          <cell r="A33" t="str">
            <v>BSMA Ltd</v>
          </cell>
          <cell r="I33">
            <v>1.27</v>
          </cell>
          <cell r="J33">
            <v>1.1000000000000001</v>
          </cell>
        </row>
        <row r="34">
          <cell r="A34" t="str">
            <v>Merrill Lynch</v>
          </cell>
          <cell r="C34">
            <v>3.55</v>
          </cell>
          <cell r="D34">
            <v>3.67</v>
          </cell>
          <cell r="E34">
            <v>3.82</v>
          </cell>
          <cell r="F34">
            <v>3.66</v>
          </cell>
          <cell r="G34">
            <v>3.32</v>
          </cell>
          <cell r="H34">
            <v>2.64</v>
          </cell>
          <cell r="I34">
            <v>2.39</v>
          </cell>
        </row>
        <row r="35">
          <cell r="A35" t="str">
            <v>Kuroto Fund LP</v>
          </cell>
          <cell r="C35">
            <v>2.25</v>
          </cell>
          <cell r="D35">
            <v>2.25</v>
          </cell>
          <cell r="E35">
            <v>2.14</v>
          </cell>
          <cell r="F35">
            <v>2.04</v>
          </cell>
          <cell r="G35">
            <v>1.33</v>
          </cell>
        </row>
        <row r="36">
          <cell r="A36" t="str">
            <v>Fedility Funds</v>
          </cell>
          <cell r="F36">
            <v>1.26</v>
          </cell>
        </row>
        <row r="37">
          <cell r="A37" t="str">
            <v>Wasatch Advisors Inc</v>
          </cell>
          <cell r="D37">
            <v>1.08</v>
          </cell>
          <cell r="E37">
            <v>1.03</v>
          </cell>
        </row>
        <row r="38">
          <cell r="A38" t="str">
            <v>Premier Investment Fund Ltd</v>
          </cell>
          <cell r="D38">
            <v>1.45</v>
          </cell>
        </row>
        <row r="39">
          <cell r="A39" t="str">
            <v>Strong Capital Management Inc</v>
          </cell>
          <cell r="C39">
            <v>1.25</v>
          </cell>
          <cell r="D39">
            <v>1.25</v>
          </cell>
        </row>
        <row r="40">
          <cell r="A40" t="str">
            <v>T Rowe Price International Inc</v>
          </cell>
          <cell r="B40">
            <v>1.43</v>
          </cell>
        </row>
        <row r="41">
          <cell r="A41" t="str">
            <v>Others</v>
          </cell>
        </row>
        <row r="42">
          <cell r="A42" t="str">
            <v>Private Corporate Bodies</v>
          </cell>
          <cell r="B42">
            <v>6.25</v>
          </cell>
          <cell r="C42">
            <v>5.45</v>
          </cell>
          <cell r="D42">
            <v>4.72</v>
          </cell>
          <cell r="E42">
            <v>3.97</v>
          </cell>
          <cell r="F42">
            <v>8.84</v>
          </cell>
          <cell r="G42">
            <v>7.67</v>
          </cell>
          <cell r="H42">
            <v>8.6</v>
          </cell>
          <cell r="I42">
            <v>7.47</v>
          </cell>
          <cell r="J42">
            <v>7.12</v>
          </cell>
        </row>
        <row r="43">
          <cell r="A43" t="str">
            <v>Bennett Coleman &amp; Company Ltd</v>
          </cell>
          <cell r="F43">
            <v>4.53</v>
          </cell>
          <cell r="G43">
            <v>4.34</v>
          </cell>
          <cell r="H43">
            <v>4.34</v>
          </cell>
          <cell r="I43">
            <v>4.26</v>
          </cell>
          <cell r="J43">
            <v>4.26</v>
          </cell>
        </row>
        <row r="44">
          <cell r="A44" t="str">
            <v>India Bulls Securities Ltd</v>
          </cell>
          <cell r="E44">
            <v>1.02</v>
          </cell>
        </row>
        <row r="45">
          <cell r="A45" t="str">
            <v>Pivotal Securities Pvt Ltd</v>
          </cell>
          <cell r="B45">
            <v>1.07</v>
          </cell>
          <cell r="C45">
            <v>1.07</v>
          </cell>
          <cell r="D45">
            <v>1.07</v>
          </cell>
          <cell r="E45">
            <v>1.02</v>
          </cell>
        </row>
        <row r="46">
          <cell r="A46" t="str">
            <v>Indian Public</v>
          </cell>
          <cell r="B46">
            <v>21.31</v>
          </cell>
          <cell r="C46">
            <v>20.59</v>
          </cell>
          <cell r="D46">
            <v>20.09</v>
          </cell>
          <cell r="E46">
            <v>16.71</v>
          </cell>
          <cell r="F46">
            <v>16.54</v>
          </cell>
          <cell r="G46">
            <v>16.27</v>
          </cell>
          <cell r="H46">
            <v>14.78</v>
          </cell>
          <cell r="I46">
            <v>15.16</v>
          </cell>
          <cell r="J46">
            <v>14.17</v>
          </cell>
        </row>
        <row r="47">
          <cell r="A47" t="str">
            <v>Laxmi Shivanand Mankekar</v>
          </cell>
          <cell r="B47">
            <v>1.87</v>
          </cell>
          <cell r="C47">
            <v>1.87</v>
          </cell>
          <cell r="D47">
            <v>1.87</v>
          </cell>
          <cell r="E47">
            <v>1.78</v>
          </cell>
          <cell r="F47">
            <v>1.7</v>
          </cell>
          <cell r="G47">
            <v>1.62</v>
          </cell>
          <cell r="H47">
            <v>1.62</v>
          </cell>
          <cell r="I47">
            <v>1.59</v>
          </cell>
          <cell r="J47">
            <v>1.6</v>
          </cell>
        </row>
        <row r="48">
          <cell r="A48" t="str">
            <v>Jhunjhunwala Rekha Rakesh</v>
          </cell>
          <cell r="B48">
            <v>2</v>
          </cell>
          <cell r="C48">
            <v>2.2599999999999998</v>
          </cell>
          <cell r="D48">
            <v>2.2599999999999998</v>
          </cell>
          <cell r="E48">
            <v>1</v>
          </cell>
          <cell r="F48">
            <v>1.07</v>
          </cell>
          <cell r="G48">
            <v>1.96</v>
          </cell>
          <cell r="H48">
            <v>1.96</v>
          </cell>
          <cell r="I48">
            <v>1.92</v>
          </cell>
          <cell r="J48">
            <v>1.85</v>
          </cell>
        </row>
        <row r="49">
          <cell r="A49" t="str">
            <v>NRIs/OCBs</v>
          </cell>
          <cell r="B49">
            <v>0.5</v>
          </cell>
          <cell r="C49">
            <v>0.5</v>
          </cell>
          <cell r="D49">
            <v>0.74</v>
          </cell>
          <cell r="E49">
            <v>0.52</v>
          </cell>
          <cell r="F49">
            <v>0.56999999999999995</v>
          </cell>
          <cell r="G49">
            <v>0.59</v>
          </cell>
          <cell r="H49">
            <v>0.55000000000000004</v>
          </cell>
          <cell r="I49">
            <v>0.52</v>
          </cell>
          <cell r="J49">
            <v>0.46</v>
          </cell>
        </row>
        <row r="51">
          <cell r="A51" t="str">
            <v>Any Other</v>
          </cell>
        </row>
        <row r="52">
          <cell r="A52" t="str">
            <v>Clearing Members</v>
          </cell>
          <cell r="B52">
            <v>0.2</v>
          </cell>
          <cell r="C52">
            <v>0.12</v>
          </cell>
          <cell r="D52">
            <v>0.32</v>
          </cell>
          <cell r="E52">
            <v>0.19</v>
          </cell>
          <cell r="F52">
            <v>0.05</v>
          </cell>
          <cell r="G52">
            <v>0.15</v>
          </cell>
          <cell r="H52">
            <v>0.13</v>
          </cell>
          <cell r="I52">
            <v>0.03</v>
          </cell>
          <cell r="J52">
            <v>0.03</v>
          </cell>
        </row>
        <row r="53">
          <cell r="A53" t="str">
            <v>Sub Total</v>
          </cell>
        </row>
        <row r="54">
          <cell r="A54" t="str">
            <v>Grand Total</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IDUAL INCOME"/>
      <sheetName val="MAIN"/>
      <sheetName val="P&amp;L"/>
      <sheetName val="BS"/>
      <sheetName val="Update"/>
      <sheetName val="AFFILIATES"/>
      <sheetName val="Ratio"/>
      <sheetName val="Ace-In"/>
      <sheetName val="Ace-Out"/>
      <sheetName val="Results"/>
      <sheetName val="Cover"/>
      <sheetName val="AFFILIATES (2)"/>
      <sheetName val="Charts"/>
      <sheetName val="For report"/>
      <sheetName val="valuationExhibits"/>
      <sheetName val="Exhibits"/>
      <sheetName val="目標株価"/>
      <sheetName val="Annual"/>
      <sheetName val="CREDIT MOD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B2" t="str">
            <v>HANA FINANCIAL GROUP (086790.KS)</v>
          </cell>
          <cell r="P2" t="str">
            <v>Foreign exchange rate</v>
          </cell>
          <cell r="X2">
            <v>1343</v>
          </cell>
        </row>
        <row r="3">
          <cell r="P3" t="str">
            <v>Current share price</v>
          </cell>
          <cell r="X3">
            <v>22050</v>
          </cell>
          <cell r="Y3">
            <v>16.418466120625464</v>
          </cell>
        </row>
        <row r="5">
          <cell r="B5" t="str">
            <v>Profit and Loss Statements</v>
          </cell>
          <cell r="P5" t="str">
            <v>Per Share Data and Valuations</v>
          </cell>
        </row>
        <row r="6">
          <cell r="B6" t="str">
            <v>Won billions, Year ending Dec 31</v>
          </cell>
          <cell r="C6">
            <v>2000</v>
          </cell>
          <cell r="D6">
            <v>2001</v>
          </cell>
          <cell r="E6">
            <v>2002</v>
          </cell>
          <cell r="F6">
            <v>2003</v>
          </cell>
          <cell r="G6">
            <v>2004</v>
          </cell>
          <cell r="H6">
            <v>2005</v>
          </cell>
          <cell r="I6">
            <v>2006</v>
          </cell>
          <cell r="J6">
            <v>2007</v>
          </cell>
          <cell r="K6">
            <v>2008</v>
          </cell>
          <cell r="L6" t="str">
            <v>2009E</v>
          </cell>
          <cell r="M6" t="str">
            <v>2010E</v>
          </cell>
          <cell r="N6" t="str">
            <v>2011E</v>
          </cell>
          <cell r="P6" t="str">
            <v>Won billions, Year ending Dec 31</v>
          </cell>
          <cell r="Q6">
            <v>2000</v>
          </cell>
          <cell r="R6">
            <v>2001</v>
          </cell>
          <cell r="S6">
            <v>2002</v>
          </cell>
          <cell r="T6">
            <v>2003</v>
          </cell>
          <cell r="U6">
            <v>2004</v>
          </cell>
          <cell r="V6">
            <v>2005</v>
          </cell>
          <cell r="W6">
            <v>2006</v>
          </cell>
          <cell r="X6">
            <v>2007</v>
          </cell>
          <cell r="Y6">
            <v>2008</v>
          </cell>
          <cell r="Z6" t="str">
            <v>2009E</v>
          </cell>
          <cell r="AA6" t="str">
            <v>2010E</v>
          </cell>
          <cell r="AB6" t="str">
            <v>2011E</v>
          </cell>
        </row>
        <row r="7">
          <cell r="B7" t="str">
            <v>Avg Earning Assets</v>
          </cell>
          <cell r="C7">
            <v>41630.420756499996</v>
          </cell>
          <cell r="D7">
            <v>57006.342904999998</v>
          </cell>
          <cell r="E7">
            <v>44447.248813375001</v>
          </cell>
          <cell r="F7">
            <v>66999.274650250009</v>
          </cell>
          <cell r="G7">
            <v>71044.64224999999</v>
          </cell>
          <cell r="H7">
            <v>76006.012629992125</v>
          </cell>
          <cell r="I7">
            <v>88759.657000000007</v>
          </cell>
          <cell r="J7">
            <v>99423.021999999997</v>
          </cell>
          <cell r="K7">
            <v>114830.74400000001</v>
          </cell>
          <cell r="L7">
            <v>123180.26802796163</v>
          </cell>
          <cell r="M7">
            <v>126804.02161527581</v>
          </cell>
          <cell r="N7">
            <v>131886.61177515215</v>
          </cell>
          <cell r="P7" t="str">
            <v>Book Value Per Share (Won)</v>
          </cell>
          <cell r="Q7">
            <v>9373.0969626120514</v>
          </cell>
          <cell r="R7">
            <v>10328.444430835849</v>
          </cell>
          <cell r="S7">
            <v>13830.078535870867</v>
          </cell>
          <cell r="T7">
            <v>16486.216283571532</v>
          </cell>
          <cell r="U7">
            <v>25270.053906182126</v>
          </cell>
          <cell r="V7">
            <v>30662.088049269507</v>
          </cell>
          <cell r="W7">
            <v>36739.657652704125</v>
          </cell>
          <cell r="X7">
            <v>44009.756395836928</v>
          </cell>
          <cell r="Y7">
            <v>42182.042973828371</v>
          </cell>
          <cell r="Z7">
            <v>43024.536958237666</v>
          </cell>
          <cell r="AA7">
            <v>44577.155484940078</v>
          </cell>
          <cell r="AB7">
            <v>46562.852459314177</v>
          </cell>
        </row>
        <row r="8">
          <cell r="B8" t="str">
            <v>Net Interest Margin (%)</v>
          </cell>
          <cell r="C8">
            <v>2.5959599671623828</v>
          </cell>
          <cell r="D8">
            <v>1.9422254990907144</v>
          </cell>
          <cell r="E8">
            <v>2.1527687372678668</v>
          </cell>
          <cell r="F8">
            <v>2.3246983017810745</v>
          </cell>
          <cell r="G8">
            <v>2.4383864498944683</v>
          </cell>
          <cell r="H8">
            <v>2.4167443290863639</v>
          </cell>
          <cell r="I8">
            <v>2.4020890481809785</v>
          </cell>
          <cell r="J8">
            <v>2.312278337305016</v>
          </cell>
          <cell r="K8">
            <v>2.0556045513386207</v>
          </cell>
          <cell r="L8">
            <v>1.6942136697422991</v>
          </cell>
          <cell r="M8">
            <v>1.8341097125864336</v>
          </cell>
          <cell r="N8">
            <v>1.8411394865284065</v>
          </cell>
          <cell r="P8" t="str">
            <v>Price/Book (x)</v>
          </cell>
          <cell r="Q8">
            <v>2.3524775309542094</v>
          </cell>
          <cell r="R8">
            <v>2.1348810217896057</v>
          </cell>
          <cell r="S8">
            <v>1.5943510329901054</v>
          </cell>
          <cell r="T8">
            <v>1.33748093684618</v>
          </cell>
          <cell r="U8">
            <v>0.87257431590225598</v>
          </cell>
          <cell r="V8">
            <v>0.71912910707740663</v>
          </cell>
          <cell r="W8">
            <v>0.60016890218292684</v>
          </cell>
          <cell r="X8">
            <v>0.50102526816271598</v>
          </cell>
          <cell r="Y8">
            <v>0.52273428325130689</v>
          </cell>
          <cell r="Z8">
            <v>0.51249825236708824</v>
          </cell>
          <cell r="AA8">
            <v>0.49464798191193154</v>
          </cell>
          <cell r="AB8">
            <v>0.47355346237146689</v>
          </cell>
        </row>
        <row r="9">
          <cell r="B9" t="str">
            <v xml:space="preserve">  Interest Income</v>
          </cell>
          <cell r="C9">
            <v>4431.0066329999991</v>
          </cell>
          <cell r="D9">
            <v>4190.6223290000007</v>
          </cell>
          <cell r="E9">
            <v>5124.4074480300005</v>
          </cell>
          <cell r="F9">
            <v>4338.7250000000004</v>
          </cell>
          <cell r="G9">
            <v>4424.4849299999996</v>
          </cell>
          <cell r="H9">
            <v>4480.9417508030001</v>
          </cell>
          <cell r="I9">
            <v>5786.2309999999998</v>
          </cell>
          <cell r="J9">
            <v>6967.6370000000006</v>
          </cell>
          <cell r="K9">
            <v>8617.6710000000003</v>
          </cell>
          <cell r="L9">
            <v>8465.5523646520851</v>
          </cell>
          <cell r="M9">
            <v>9093.7525957058497</v>
          </cell>
          <cell r="N9">
            <v>9585.4567269284453</v>
          </cell>
          <cell r="P9" t="str">
            <v>ROAA (%)</v>
          </cell>
          <cell r="Q9">
            <v>-1.0700583280595537</v>
          </cell>
          <cell r="R9">
            <v>0.66709903372522805</v>
          </cell>
          <cell r="S9">
            <v>0.87173232301160242</v>
          </cell>
          <cell r="T9">
            <v>0.72095581488141292</v>
          </cell>
          <cell r="U9">
            <v>1.6879745001747535</v>
          </cell>
          <cell r="V9">
            <v>1.0700503839549005</v>
          </cell>
          <cell r="W9">
            <v>1.0216945239813493</v>
          </cell>
          <cell r="X9">
            <v>1.0048569482589882</v>
          </cell>
          <cell r="Y9">
            <v>0.35849393984133643</v>
          </cell>
          <cell r="Z9">
            <v>3.851526571592942E-2</v>
          </cell>
          <cell r="AA9">
            <v>0.24799761331347236</v>
          </cell>
          <cell r="AB9">
            <v>0.29237241187453444</v>
          </cell>
        </row>
        <row r="10">
          <cell r="B10" t="str">
            <v xml:space="preserve">  Interest Expense</v>
          </cell>
          <cell r="C10">
            <v>3350.2975759999999</v>
          </cell>
          <cell r="D10">
            <v>3083.4306010000005</v>
          </cell>
          <cell r="E10">
            <v>3481.8585419999999</v>
          </cell>
          <cell r="F10">
            <v>2610.1930000000002</v>
          </cell>
          <cell r="G10">
            <v>2534.1690000000003</v>
          </cell>
          <cell r="H10">
            <v>2484.7829999999999</v>
          </cell>
          <cell r="I10">
            <v>3374.9969999999998</v>
          </cell>
          <cell r="J10">
            <v>4308.1169999999993</v>
          </cell>
          <cell r="K10">
            <v>5741.3739999999998</v>
          </cell>
          <cell r="L10">
            <v>5916.3122235986975</v>
          </cell>
          <cell r="M10">
            <v>6282.4635590898115</v>
          </cell>
          <cell r="N10">
            <v>6647.5463636071399</v>
          </cell>
          <cell r="P10" t="str">
            <v>ROAE (Reported, %)</v>
          </cell>
          <cell r="R10">
            <v>17.332831389844287</v>
          </cell>
          <cell r="S10">
            <v>22.954300184803195</v>
          </cell>
          <cell r="T10">
            <v>17.28037851266204</v>
          </cell>
          <cell r="U10">
            <v>32.819505718058295</v>
          </cell>
          <cell r="V10">
            <v>16.303057435303739</v>
          </cell>
          <cell r="W10">
            <v>14.619218084149038</v>
          </cell>
          <cell r="X10">
            <v>15.265262678924973</v>
          </cell>
          <cell r="Y10">
            <v>5.2951746096768195</v>
          </cell>
          <cell r="Z10">
            <v>0.28253815545441691</v>
          </cell>
          <cell r="AA10">
            <v>3.9959033986742982</v>
          </cell>
          <cell r="AB10">
            <v>4.7911296032005888</v>
          </cell>
        </row>
        <row r="11">
          <cell r="B11" t="str">
            <v>Net Interest Income (NII)</v>
          </cell>
          <cell r="C11">
            <v>1080.7090569999991</v>
          </cell>
          <cell r="D11">
            <v>1107.1917280000002</v>
          </cell>
          <cell r="E11">
            <v>1642.5489060300006</v>
          </cell>
          <cell r="F11">
            <v>1728.5320000000002</v>
          </cell>
          <cell r="G11">
            <v>1890.3159299999993</v>
          </cell>
          <cell r="H11">
            <v>1996.1587508030002</v>
          </cell>
          <cell r="I11">
            <v>2411.2339999999999</v>
          </cell>
          <cell r="J11">
            <v>2659.5200000000013</v>
          </cell>
          <cell r="K11">
            <v>2876.2970000000005</v>
          </cell>
          <cell r="L11">
            <v>2549.2401410533876</v>
          </cell>
          <cell r="M11">
            <v>2811.2890366160382</v>
          </cell>
          <cell r="N11">
            <v>2937.9103633213053</v>
          </cell>
          <cell r="P11" t="str">
            <v>ROAE (ModelWare, %)</v>
          </cell>
          <cell r="U11">
            <v>33.900054363817652</v>
          </cell>
          <cell r="V11">
            <v>17.155381375830554</v>
          </cell>
          <cell r="W11">
            <v>15.421409246407078</v>
          </cell>
          <cell r="X11">
            <v>14.235437974355611</v>
          </cell>
          <cell r="Y11">
            <v>5.5781010489121483</v>
          </cell>
          <cell r="Z11">
            <v>0.68742033471675812</v>
          </cell>
          <cell r="AA11">
            <v>4.4852467307741648</v>
          </cell>
          <cell r="AB11">
            <v>5.3233592181627225</v>
          </cell>
        </row>
        <row r="12">
          <cell r="B12" t="str">
            <v>Loan Loss Prov Exp (LLPE)</v>
          </cell>
          <cell r="C12">
            <v>1503.88949</v>
          </cell>
          <cell r="D12">
            <v>604.04272100000003</v>
          </cell>
          <cell r="E12">
            <v>356.85102099999995</v>
          </cell>
          <cell r="F12">
            <v>829.11900000000003</v>
          </cell>
          <cell r="G12">
            <v>353.24399999999997</v>
          </cell>
          <cell r="H12">
            <v>211.80599999999998</v>
          </cell>
          <cell r="I12">
            <v>322.286</v>
          </cell>
          <cell r="J12">
            <v>400.44299999999998</v>
          </cell>
          <cell r="K12">
            <v>1233.181</v>
          </cell>
          <cell r="L12">
            <v>1104.880062482757</v>
          </cell>
          <cell r="M12">
            <v>992.04354474518652</v>
          </cell>
          <cell r="N12">
            <v>960.10671873845263</v>
          </cell>
        </row>
        <row r="13">
          <cell r="B13" t="str">
            <v>NII After LLPE</v>
          </cell>
          <cell r="C13">
            <v>-423.1804330000009</v>
          </cell>
          <cell r="D13">
            <v>503.14900700000021</v>
          </cell>
          <cell r="E13">
            <v>1285.6978850300006</v>
          </cell>
          <cell r="F13">
            <v>899.41300000000012</v>
          </cell>
          <cell r="G13">
            <v>1537.0719299999994</v>
          </cell>
          <cell r="H13">
            <v>1784.3527508030002</v>
          </cell>
          <cell r="I13">
            <v>2088.9479999999999</v>
          </cell>
          <cell r="J13">
            <v>2259.0770000000011</v>
          </cell>
          <cell r="K13">
            <v>1643.1160000000004</v>
          </cell>
          <cell r="L13">
            <v>1444.3600785706305</v>
          </cell>
          <cell r="M13">
            <v>1819.2454918708518</v>
          </cell>
          <cell r="N13">
            <v>1977.8036445828527</v>
          </cell>
          <cell r="P13" t="str">
            <v>MW EPS Growth (%)</v>
          </cell>
          <cell r="T13">
            <v>-9.3836346492542013</v>
          </cell>
          <cell r="U13">
            <v>152.72110914950119</v>
          </cell>
          <cell r="V13">
            <v>-34.679647272624173</v>
          </cell>
          <cell r="W13">
            <v>9.4407569435800642</v>
          </cell>
          <cell r="X13">
            <v>12.423377316454175</v>
          </cell>
          <cell r="Y13">
            <v>-58.174406557708537</v>
          </cell>
          <cell r="Z13">
            <v>-87.81731026163429</v>
          </cell>
          <cell r="AA13">
            <v>570.81586674355322</v>
          </cell>
          <cell r="AB13">
            <v>23.479823560583334</v>
          </cell>
        </row>
        <row r="14">
          <cell r="P14" t="str">
            <v>Current P/MW EPS</v>
          </cell>
          <cell r="Q14" t="e">
            <v>#DIV/0!</v>
          </cell>
          <cell r="R14" t="e">
            <v>#DIV/0!</v>
          </cell>
          <cell r="S14">
            <v>7.0609115486004113</v>
          </cell>
          <cell r="T14">
            <v>7.7920930962856128</v>
          </cell>
          <cell r="U14">
            <v>3.0832775000508867</v>
          </cell>
          <cell r="V14">
            <v>4.7202401262580471</v>
          </cell>
          <cell r="W14">
            <v>4.3130550793718188</v>
          </cell>
          <cell r="X14">
            <v>3.8364396999311325</v>
          </cell>
          <cell r="Y14">
            <v>9.172469256711036</v>
          </cell>
          <cell r="Z14">
            <v>75.291002674270743</v>
          </cell>
          <cell r="AA14">
            <v>11.223795739920057</v>
          </cell>
          <cell r="AB14">
            <v>9.0895786989955383</v>
          </cell>
        </row>
        <row r="15">
          <cell r="B15" t="str">
            <v>Non-interest Income</v>
          </cell>
        </row>
        <row r="16">
          <cell r="B16" t="str">
            <v>Fees and Commissions</v>
          </cell>
          <cell r="C16">
            <v>443.29103599999996</v>
          </cell>
          <cell r="D16">
            <v>538.598837</v>
          </cell>
          <cell r="E16">
            <v>438.30765497000004</v>
          </cell>
          <cell r="F16">
            <v>270.185</v>
          </cell>
          <cell r="G16">
            <v>216.66806999999994</v>
          </cell>
          <cell r="H16">
            <v>258.62900000000002</v>
          </cell>
          <cell r="I16">
            <v>581.46600000000012</v>
          </cell>
          <cell r="J16">
            <v>620.41000000000008</v>
          </cell>
          <cell r="K16">
            <v>565.20400000000018</v>
          </cell>
          <cell r="L16">
            <v>486.45910292548109</v>
          </cell>
          <cell r="M16">
            <v>530.85512883276374</v>
          </cell>
          <cell r="N16">
            <v>539.64632580209764</v>
          </cell>
          <cell r="P16" t="str">
            <v>Gross Dividends</v>
          </cell>
          <cell r="Q16">
            <v>0</v>
          </cell>
          <cell r="R16">
            <v>0</v>
          </cell>
          <cell r="S16">
            <v>86.068103771932897</v>
          </cell>
          <cell r="T16">
            <v>84.962999999999965</v>
          </cell>
          <cell r="U16">
            <v>135.19027875</v>
          </cell>
          <cell r="V16">
            <v>75.806999999999988</v>
          </cell>
          <cell r="W16">
            <v>188.72295789999998</v>
          </cell>
          <cell r="X16">
            <v>275.40699999999998</v>
          </cell>
          <cell r="Y16">
            <v>42.0718216</v>
          </cell>
          <cell r="Z16">
            <v>0</v>
          </cell>
          <cell r="AA16">
            <v>41.8663186</v>
          </cell>
          <cell r="AB16">
            <v>41.8663186</v>
          </cell>
        </row>
        <row r="17">
          <cell r="B17" t="str">
            <v>Dividend Income</v>
          </cell>
          <cell r="C17">
            <v>8.3889549999999993</v>
          </cell>
          <cell r="D17">
            <v>6.6682290000000002</v>
          </cell>
          <cell r="E17">
            <v>7.1389420000000001</v>
          </cell>
          <cell r="F17">
            <v>93.081000000000003</v>
          </cell>
          <cell r="G17">
            <v>11.289</v>
          </cell>
          <cell r="H17">
            <v>13.642000000000001</v>
          </cell>
          <cell r="I17">
            <v>25.193000000000001</v>
          </cell>
          <cell r="J17">
            <v>57.429000000000002</v>
          </cell>
          <cell r="K17">
            <v>155.94200000000001</v>
          </cell>
          <cell r="L17">
            <v>33.313522691045925</v>
          </cell>
          <cell r="M17">
            <v>29.157752253437081</v>
          </cell>
          <cell r="N17">
            <v>22.79618953624977</v>
          </cell>
          <cell r="P17" t="str">
            <v>Gross DPS (Won)</v>
          </cell>
          <cell r="Q17">
            <v>0</v>
          </cell>
          <cell r="R17">
            <v>0</v>
          </cell>
          <cell r="S17">
            <v>511.19178775156371</v>
          </cell>
          <cell r="T17">
            <v>499.68769739459287</v>
          </cell>
          <cell r="U17">
            <v>750</v>
          </cell>
          <cell r="V17">
            <v>400</v>
          </cell>
          <cell r="W17">
            <v>900</v>
          </cell>
          <cell r="X17">
            <v>1300</v>
          </cell>
          <cell r="Y17">
            <v>200</v>
          </cell>
          <cell r="Z17">
            <v>0</v>
          </cell>
          <cell r="AA17">
            <v>200</v>
          </cell>
          <cell r="AB17">
            <v>200</v>
          </cell>
        </row>
        <row r="18">
          <cell r="B18" t="str">
            <v>Forex Income</v>
          </cell>
          <cell r="C18">
            <v>53.629543000000012</v>
          </cell>
          <cell r="D18">
            <v>44.452679999999987</v>
          </cell>
          <cell r="E18">
            <v>42.158178000000021</v>
          </cell>
          <cell r="F18">
            <v>36.711999999999989</v>
          </cell>
          <cell r="G18">
            <v>49.080999999999989</v>
          </cell>
          <cell r="H18">
            <v>-5.8139999999999645</v>
          </cell>
          <cell r="I18">
            <v>24.173000000000002</v>
          </cell>
          <cell r="J18">
            <v>49.385999999999967</v>
          </cell>
          <cell r="K18">
            <v>213.33300000000008</v>
          </cell>
          <cell r="L18">
            <v>-126.83634938645719</v>
          </cell>
          <cell r="M18">
            <v>0</v>
          </cell>
          <cell r="N18">
            <v>0</v>
          </cell>
          <cell r="P18" t="str">
            <v>Dividend Yield (Current Price, %)</v>
          </cell>
          <cell r="Q18">
            <v>0</v>
          </cell>
          <cell r="R18">
            <v>0</v>
          </cell>
          <cell r="S18">
            <v>2.3183301031816947</v>
          </cell>
          <cell r="T18">
            <v>2.2661573577986074</v>
          </cell>
          <cell r="U18">
            <v>3.4013605442176873</v>
          </cell>
          <cell r="V18">
            <v>1.8140589569160999</v>
          </cell>
          <cell r="W18">
            <v>4.0816326530612246</v>
          </cell>
          <cell r="X18">
            <v>5.895691609977324</v>
          </cell>
          <cell r="Y18">
            <v>0.90702947845804993</v>
          </cell>
          <cell r="Z18">
            <v>0</v>
          </cell>
          <cell r="AA18">
            <v>0.90702947845804993</v>
          </cell>
          <cell r="AB18">
            <v>0.90702947845804993</v>
          </cell>
        </row>
        <row r="19">
          <cell r="B19" t="str">
            <v>Other trading income</v>
          </cell>
          <cell r="C19">
            <v>-33.562145999999956</v>
          </cell>
          <cell r="D19">
            <v>55.459299000000016</v>
          </cell>
          <cell r="E19">
            <v>33.583663999999985</v>
          </cell>
          <cell r="F19">
            <v>37.261999999999944</v>
          </cell>
          <cell r="G19">
            <v>107.50399999999995</v>
          </cell>
          <cell r="H19">
            <v>57.330999999999996</v>
          </cell>
          <cell r="I19">
            <v>62.304000000000002</v>
          </cell>
          <cell r="J19">
            <v>123.79300000000043</v>
          </cell>
          <cell r="K19">
            <v>-1089.5950000000012</v>
          </cell>
          <cell r="L19">
            <v>181.54678016587911</v>
          </cell>
          <cell r="M19">
            <v>99.501461253457819</v>
          </cell>
          <cell r="N19">
            <v>119.74632637549075</v>
          </cell>
          <cell r="P19" t="str">
            <v>Dividend Payout Ratio (%)</v>
          </cell>
          <cell r="Q19">
            <v>0</v>
          </cell>
          <cell r="R19">
            <v>0</v>
          </cell>
          <cell r="S19">
            <v>14.030838929715959</v>
          </cell>
          <cell r="T19">
            <v>16.429050702792804</v>
          </cell>
          <cell r="U19">
            <v>10.15121126850458</v>
          </cell>
          <cell r="V19">
            <v>8.3602793266516073</v>
          </cell>
          <cell r="W19">
            <v>18.381008202756707</v>
          </cell>
          <cell r="X19">
            <v>21.092573672786958</v>
          </cell>
          <cell r="Y19">
            <v>8.7024862342433806</v>
          </cell>
          <cell r="Z19">
            <v>0</v>
          </cell>
          <cell r="AA19">
            <v>11.291081923139069</v>
          </cell>
          <cell r="AB19">
            <v>9.0514061898298479</v>
          </cell>
        </row>
        <row r="20">
          <cell r="B20" t="str">
            <v>Other Income</v>
          </cell>
          <cell r="C20">
            <v>-255.41181200000014</v>
          </cell>
          <cell r="D20">
            <v>0.33494699999985755</v>
          </cell>
          <cell r="E20">
            <v>-90.1765809999998</v>
          </cell>
          <cell r="F20">
            <v>-179.56100000000032</v>
          </cell>
          <cell r="G20">
            <v>-143.6659999999994</v>
          </cell>
          <cell r="H20">
            <v>-139.47475080300023</v>
          </cell>
          <cell r="I20">
            <v>-98.478999999999616</v>
          </cell>
          <cell r="J20">
            <v>162.35799999999929</v>
          </cell>
          <cell r="K20">
            <v>770.61999999999762</v>
          </cell>
          <cell r="L20">
            <v>-213.99433881707222</v>
          </cell>
          <cell r="M20">
            <v>-206.15842549332541</v>
          </cell>
          <cell r="N20">
            <v>-208.19256801537165</v>
          </cell>
        </row>
        <row r="21">
          <cell r="B21" t="str">
            <v>Total Non-interest Income</v>
          </cell>
          <cell r="C21">
            <v>216.33557599999986</v>
          </cell>
          <cell r="D21">
            <v>645.5139919999998</v>
          </cell>
          <cell r="E21">
            <v>431.01185797000016</v>
          </cell>
          <cell r="F21">
            <v>257.67899999999963</v>
          </cell>
          <cell r="G21">
            <v>240.87607000000051</v>
          </cell>
          <cell r="H21">
            <v>184.31324919699983</v>
          </cell>
          <cell r="I21">
            <v>594.65700000000049</v>
          </cell>
          <cell r="J21">
            <v>1013.3759999999997</v>
          </cell>
          <cell r="K21">
            <v>615.50399999999672</v>
          </cell>
          <cell r="L21">
            <v>360.48871757887667</v>
          </cell>
          <cell r="M21">
            <v>453.35591684633329</v>
          </cell>
          <cell r="N21">
            <v>473.99627369846655</v>
          </cell>
          <cell r="P21" t="str">
            <v>Issued Shares (m)</v>
          </cell>
          <cell r="Q21">
            <v>246.363</v>
          </cell>
          <cell r="R21">
            <v>253.108</v>
          </cell>
          <cell r="S21">
            <v>197.43220299999999</v>
          </cell>
          <cell r="T21">
            <v>197.43220299999999</v>
          </cell>
          <cell r="U21">
            <v>192.35344799999999</v>
          </cell>
          <cell r="V21">
            <v>204.25624300000001</v>
          </cell>
          <cell r="W21">
            <v>211.85159300000001</v>
          </cell>
          <cell r="X21">
            <v>211.85159300000001</v>
          </cell>
          <cell r="Y21">
            <v>211.85159300000001</v>
          </cell>
          <cell r="Z21">
            <v>211.85159300000001</v>
          </cell>
          <cell r="AA21">
            <v>211.85159300000001</v>
          </cell>
          <cell r="AB21">
            <v>211.85159300000001</v>
          </cell>
        </row>
        <row r="22">
          <cell r="P22" t="str">
            <v>Market Cap (Wonbn)</v>
          </cell>
          <cell r="Q22">
            <v>5432.3041499999999</v>
          </cell>
          <cell r="R22">
            <v>5581.0314000000008</v>
          </cell>
          <cell r="S22">
            <v>4353.3800761499997</v>
          </cell>
          <cell r="T22">
            <v>4353.3800761499997</v>
          </cell>
          <cell r="U22">
            <v>4241.393528399999</v>
          </cell>
          <cell r="V22">
            <v>4503.8501581500004</v>
          </cell>
          <cell r="W22">
            <v>4671.3276256499994</v>
          </cell>
          <cell r="X22">
            <v>4671.3276256499994</v>
          </cell>
          <cell r="Y22">
            <v>4671.3276256499994</v>
          </cell>
          <cell r="Z22">
            <v>4671.3276256499994</v>
          </cell>
          <cell r="AA22">
            <v>4671.3276256499994</v>
          </cell>
          <cell r="AB22">
            <v>4671.3276256499994</v>
          </cell>
        </row>
        <row r="23">
          <cell r="B23" t="str">
            <v>Non-interest Expense</v>
          </cell>
          <cell r="P23" t="str">
            <v>Market Cap (US$mn)</v>
          </cell>
          <cell r="Q23">
            <v>4044.9025688756519</v>
          </cell>
          <cell r="R23">
            <v>4155.6451228592714</v>
          </cell>
          <cell r="S23">
            <v>3241.533936075949</v>
          </cell>
          <cell r="T23">
            <v>3241.533936075949</v>
          </cell>
          <cell r="U23">
            <v>3158.1485691734915</v>
          </cell>
          <cell r="V23">
            <v>3353.5742056217427</v>
          </cell>
          <cell r="W23">
            <v>3478.2782022710344</v>
          </cell>
          <cell r="X23">
            <v>3478.2782022710344</v>
          </cell>
          <cell r="Y23">
            <v>3478.2782022710344</v>
          </cell>
          <cell r="Z23">
            <v>3478.2782022710344</v>
          </cell>
          <cell r="AA23">
            <v>3478.2782022710344</v>
          </cell>
          <cell r="AB23">
            <v>3478.2782022710344</v>
          </cell>
        </row>
        <row r="24">
          <cell r="B24" t="str">
            <v>Salaries &amp; Benefits</v>
          </cell>
          <cell r="C24">
            <v>421.96628399999997</v>
          </cell>
          <cell r="D24">
            <v>412.35855699999996</v>
          </cell>
          <cell r="E24">
            <v>434.26188100000002</v>
          </cell>
          <cell r="F24">
            <v>451.20699999999999</v>
          </cell>
          <cell r="G24">
            <v>487.63099999999997</v>
          </cell>
          <cell r="H24">
            <v>594.47199999999998</v>
          </cell>
          <cell r="I24">
            <v>796.83200000000011</v>
          </cell>
          <cell r="J24">
            <v>878.59899999999993</v>
          </cell>
          <cell r="K24">
            <v>917.33600000000001</v>
          </cell>
          <cell r="L24">
            <v>1027.1199059611799</v>
          </cell>
          <cell r="M24">
            <v>1012.5506193600037</v>
          </cell>
          <cell r="N24">
            <v>1052.8843644440062</v>
          </cell>
        </row>
        <row r="25">
          <cell r="B25" t="str">
            <v>Net Occupancy &amp; Equipment</v>
          </cell>
          <cell r="C25">
            <v>17.354278999999998</v>
          </cell>
          <cell r="D25">
            <v>20.735520999999999</v>
          </cell>
          <cell r="E25">
            <v>25.628824000000002</v>
          </cell>
          <cell r="F25">
            <v>38.527000000000001</v>
          </cell>
          <cell r="G25">
            <v>35.698999999999998</v>
          </cell>
          <cell r="H25">
            <v>37.822999999999993</v>
          </cell>
          <cell r="I25">
            <v>47.731000000000002</v>
          </cell>
          <cell r="J25">
            <v>60.82</v>
          </cell>
          <cell r="K25">
            <v>84.622</v>
          </cell>
          <cell r="L25">
            <v>90.507531535980704</v>
          </cell>
          <cell r="M25">
            <v>87.794604901773923</v>
          </cell>
          <cell r="N25">
            <v>85.751821183419111</v>
          </cell>
          <cell r="P25" t="str">
            <v>PERFORMANCE RATIOS</v>
          </cell>
        </row>
        <row r="26">
          <cell r="B26" t="str">
            <v>Other Expenses</v>
          </cell>
          <cell r="C26">
            <v>266.59823499999993</v>
          </cell>
          <cell r="D26">
            <v>319.07631100000015</v>
          </cell>
          <cell r="E26">
            <v>393.24414200000001</v>
          </cell>
          <cell r="F26">
            <v>392.26</v>
          </cell>
          <cell r="G26">
            <v>402.10500000000002</v>
          </cell>
          <cell r="H26">
            <v>408.57899999999995</v>
          </cell>
          <cell r="I26">
            <v>541.15600000000006</v>
          </cell>
          <cell r="J26">
            <v>657.49699999999984</v>
          </cell>
          <cell r="K26">
            <v>689.16600000000005</v>
          </cell>
          <cell r="L26">
            <v>705.42558679668764</v>
          </cell>
          <cell r="M26">
            <v>742.59184764250529</v>
          </cell>
          <cell r="N26">
            <v>767.12382766224027</v>
          </cell>
          <cell r="P26" t="str">
            <v>Won billions, Year ending Dec 31</v>
          </cell>
          <cell r="Q26">
            <v>2000</v>
          </cell>
          <cell r="R26">
            <v>2001</v>
          </cell>
          <cell r="S26">
            <v>2002</v>
          </cell>
          <cell r="T26">
            <v>2003</v>
          </cell>
          <cell r="U26">
            <v>2004</v>
          </cell>
          <cell r="V26">
            <v>2005</v>
          </cell>
          <cell r="W26">
            <v>2006</v>
          </cell>
          <cell r="X26">
            <v>2007</v>
          </cell>
          <cell r="Y26">
            <v>2008</v>
          </cell>
          <cell r="Z26" t="str">
            <v>2009E</v>
          </cell>
          <cell r="AA26" t="str">
            <v>2010E</v>
          </cell>
          <cell r="AB26" t="str">
            <v>2011E</v>
          </cell>
        </row>
        <row r="27">
          <cell r="B27" t="str">
            <v>Total Non-interest Expense</v>
          </cell>
          <cell r="C27">
            <v>705.91879799999992</v>
          </cell>
          <cell r="D27">
            <v>752.17038900000011</v>
          </cell>
          <cell r="E27">
            <v>853.13484700000004</v>
          </cell>
          <cell r="F27">
            <v>881.99399999999991</v>
          </cell>
          <cell r="G27">
            <v>925.43499999999995</v>
          </cell>
          <cell r="H27">
            <v>1040.8739999999998</v>
          </cell>
          <cell r="I27">
            <v>1385.7190000000001</v>
          </cell>
          <cell r="J27">
            <v>1596.9159999999997</v>
          </cell>
          <cell r="K27">
            <v>1691.124</v>
          </cell>
          <cell r="L27">
            <v>1823.0530242938482</v>
          </cell>
          <cell r="M27">
            <v>1842.9370719042827</v>
          </cell>
          <cell r="N27">
            <v>1905.7600132896655</v>
          </cell>
          <cell r="P27" t="str">
            <v>Growth (%)</v>
          </cell>
        </row>
        <row r="28">
          <cell r="P28" t="str">
            <v>Net Interest Income</v>
          </cell>
          <cell r="Q28">
            <v>106.65613880989694</v>
          </cell>
          <cell r="R28">
            <v>2.45049033580933</v>
          </cell>
          <cell r="S28">
            <v>48.352707529440679</v>
          </cell>
          <cell r="T28">
            <v>5.2347356997618055</v>
          </cell>
          <cell r="U28">
            <v>9.3596144011218296</v>
          </cell>
          <cell r="V28">
            <v>5.5992132914523429</v>
          </cell>
          <cell r="W28">
            <v>20.793699350316007</v>
          </cell>
          <cell r="X28">
            <v>10.297051219417174</v>
          </cell>
          <cell r="Y28">
            <v>8.1509821321140272</v>
          </cell>
          <cell r="Z28">
            <v>-11.370761049593025</v>
          </cell>
          <cell r="AA28">
            <v>10.27949039961249</v>
          </cell>
          <cell r="AB28">
            <v>4.5040308931621587</v>
          </cell>
        </row>
        <row r="29">
          <cell r="B29" t="str">
            <v>Pre-tax Operating Profit</v>
          </cell>
          <cell r="C29">
            <v>-912.76365500000099</v>
          </cell>
          <cell r="D29">
            <v>396.49261000000001</v>
          </cell>
          <cell r="E29">
            <v>863.57489600000076</v>
          </cell>
          <cell r="F29">
            <v>275.09799999999973</v>
          </cell>
          <cell r="G29">
            <v>852.51299999999992</v>
          </cell>
          <cell r="H29">
            <v>927.79200000000014</v>
          </cell>
          <cell r="I29">
            <v>1297.8860000000004</v>
          </cell>
          <cell r="J29">
            <v>1675.5370000000012</v>
          </cell>
          <cell r="K29">
            <v>567.49599999999714</v>
          </cell>
          <cell r="L29">
            <v>-18.204228144340959</v>
          </cell>
          <cell r="M29">
            <v>429.66433681290255</v>
          </cell>
          <cell r="N29">
            <v>546.03990499165366</v>
          </cell>
          <cell r="P29" t="str">
            <v>Non-interest Income</v>
          </cell>
          <cell r="Q29">
            <v>-14.398329944294208</v>
          </cell>
          <cell r="R29">
            <v>198.38550086648726</v>
          </cell>
          <cell r="S29">
            <v>-33.229664529099736</v>
          </cell>
          <cell r="T29">
            <v>-40.215333932196607</v>
          </cell>
          <cell r="U29">
            <v>-6.5208767497542119</v>
          </cell>
          <cell r="V29">
            <v>-23.48212539460668</v>
          </cell>
          <cell r="W29">
            <v>222.63388692389242</v>
          </cell>
          <cell r="X29">
            <v>70.41353250697442</v>
          </cell>
          <cell r="Y29">
            <v>-39.26203107237621</v>
          </cell>
          <cell r="Z29">
            <v>-41.431945595986605</v>
          </cell>
          <cell r="AA29">
            <v>25.761471785073773</v>
          </cell>
          <cell r="AB29">
            <v>4.5527930893045854</v>
          </cell>
        </row>
        <row r="30">
          <cell r="B30" t="str">
            <v>Associate Profit/Loss</v>
          </cell>
          <cell r="C30">
            <v>426.75069199999996</v>
          </cell>
          <cell r="D30">
            <v>140.88274299999995</v>
          </cell>
          <cell r="E30">
            <v>11.490430000000039</v>
          </cell>
          <cell r="F30">
            <v>217.70100000000002</v>
          </cell>
          <cell r="G30">
            <v>157.06899999999999</v>
          </cell>
          <cell r="H30">
            <v>240.27599999999995</v>
          </cell>
          <cell r="I30">
            <v>158.91</v>
          </cell>
          <cell r="J30">
            <v>81.469999999999956</v>
          </cell>
          <cell r="K30">
            <v>81.254999999999981</v>
          </cell>
          <cell r="L30">
            <v>48.462601086322643</v>
          </cell>
          <cell r="M30">
            <v>52.190825755326848</v>
          </cell>
          <cell r="N30">
            <v>53.441358901211217</v>
          </cell>
          <cell r="P30" t="str">
            <v>Non-interest Expense</v>
          </cell>
          <cell r="Q30">
            <v>136.11256364542524</v>
          </cell>
          <cell r="R30">
            <v>6.5519704434900516</v>
          </cell>
          <cell r="S30">
            <v>13.423083316830752</v>
          </cell>
          <cell r="T30">
            <v>3.3827188165483468</v>
          </cell>
          <cell r="U30">
            <v>4.9253169522695206</v>
          </cell>
          <cell r="V30">
            <v>12.474025728441207</v>
          </cell>
          <cell r="W30">
            <v>33.130330856568648</v>
          </cell>
          <cell r="X30">
            <v>15.240968767838181</v>
          </cell>
          <cell r="Y30">
            <v>5.8993710376751496</v>
          </cell>
          <cell r="Z30">
            <v>7.8012626095926851</v>
          </cell>
          <cell r="AA30">
            <v>1.0907004538793563</v>
          </cell>
          <cell r="AB30">
            <v>3.4088489695673019</v>
          </cell>
        </row>
        <row r="31">
          <cell r="P31" t="str">
            <v>Recurrent Net Profit After Tax (FD)</v>
          </cell>
          <cell r="Q31" t="str">
            <v>NM</v>
          </cell>
          <cell r="R31" t="str">
            <v>NM</v>
          </cell>
          <cell r="S31">
            <v>92.289899611111579</v>
          </cell>
          <cell r="T31">
            <v>-52.311149447730983</v>
          </cell>
          <cell r="U31">
            <v>289.53996825160164</v>
          </cell>
          <cell r="V31">
            <v>-35.955179788548044</v>
          </cell>
          <cell r="W31">
            <v>28.763167392692047</v>
          </cell>
          <cell r="X31">
            <v>36.061672010486603</v>
          </cell>
          <cell r="Y31">
            <v>-66.470062224641623</v>
          </cell>
          <cell r="Z31" t="str">
            <v>NM</v>
          </cell>
          <cell r="AA31" t="str">
            <v>NM</v>
          </cell>
          <cell r="AB31">
            <v>27.085228679201911</v>
          </cell>
        </row>
        <row r="32">
          <cell r="B32" t="str">
            <v>Profit Before Tax</v>
          </cell>
          <cell r="C32">
            <v>-486.01296300000104</v>
          </cell>
          <cell r="D32">
            <v>537.3753529999999</v>
          </cell>
          <cell r="E32">
            <v>875.06532600000082</v>
          </cell>
          <cell r="F32">
            <v>492.79899999999975</v>
          </cell>
          <cell r="G32">
            <v>1009.5819999999999</v>
          </cell>
          <cell r="H32">
            <v>1168.0680000000002</v>
          </cell>
          <cell r="I32">
            <v>1456.7960000000005</v>
          </cell>
          <cell r="J32">
            <v>1757.0070000000012</v>
          </cell>
          <cell r="K32">
            <v>648.75099999999713</v>
          </cell>
          <cell r="L32">
            <v>30.258372941981683</v>
          </cell>
          <cell r="M32">
            <v>481.85516256822939</v>
          </cell>
          <cell r="N32">
            <v>599.48126389286483</v>
          </cell>
          <cell r="P32" t="str">
            <v>Net Profit</v>
          </cell>
          <cell r="Q32" t="str">
            <v>NM</v>
          </cell>
          <cell r="R32" t="str">
            <v>NM</v>
          </cell>
          <cell r="S32">
            <v>43.765372177739323</v>
          </cell>
          <cell r="T32">
            <v>-15.693943919469033</v>
          </cell>
          <cell r="U32">
            <v>157.5195639184688</v>
          </cell>
          <cell r="V32">
            <v>-31.913513269983795</v>
          </cell>
          <cell r="W32">
            <v>13.231401750423522</v>
          </cell>
          <cell r="X32">
            <v>27.171558582214629</v>
          </cell>
          <cell r="Y32">
            <v>-62.974360231170209</v>
          </cell>
          <cell r="Z32">
            <v>-94.725224184289218</v>
          </cell>
          <cell r="AA32">
            <v>1354.0429599715058</v>
          </cell>
          <cell r="AB32">
            <v>24.743953440358467</v>
          </cell>
        </row>
        <row r="33">
          <cell r="B33" t="str">
            <v>Effective Tax</v>
          </cell>
          <cell r="C33">
            <v>13.252741000000006</v>
          </cell>
          <cell r="D33">
            <v>110.69337200000005</v>
          </cell>
          <cell r="E33">
            <v>261.64438800000005</v>
          </cell>
          <cell r="F33">
            <v>-24.351999999999972</v>
          </cell>
          <cell r="G33">
            <v>-322.18300000000005</v>
          </cell>
          <cell r="H33">
            <v>261.31600000000003</v>
          </cell>
          <cell r="I33">
            <v>415.85799999999995</v>
          </cell>
          <cell r="J33">
            <v>433.82999999999993</v>
          </cell>
          <cell r="K33">
            <v>165.084</v>
          </cell>
          <cell r="L33">
            <v>7.9436802519606671</v>
          </cell>
          <cell r="M33">
            <v>106.00813576501041</v>
          </cell>
          <cell r="N33">
            <v>131.88587805643027</v>
          </cell>
        </row>
        <row r="34">
          <cell r="B34" t="str">
            <v xml:space="preserve">Minority Interests </v>
          </cell>
          <cell r="C34">
            <v>0</v>
          </cell>
          <cell r="D34">
            <v>0</v>
          </cell>
          <cell r="E34">
            <v>0</v>
          </cell>
          <cell r="F34">
            <v>0</v>
          </cell>
          <cell r="G34">
            <v>0</v>
          </cell>
          <cell r="H34">
            <v>0</v>
          </cell>
          <cell r="I34">
            <v>14.21</v>
          </cell>
          <cell r="J34">
            <v>17.471</v>
          </cell>
          <cell r="K34">
            <v>0.22100000000000009</v>
          </cell>
          <cell r="L34">
            <v>-3.1859999999999991</v>
          </cell>
          <cell r="M34">
            <v>5.056</v>
          </cell>
          <cell r="N34">
            <v>5.056</v>
          </cell>
          <cell r="P34" t="str">
            <v>Gross Customer Loans</v>
          </cell>
          <cell r="Q34">
            <v>98.571347450617594</v>
          </cell>
          <cell r="R34">
            <v>18.111401357876588</v>
          </cell>
          <cell r="S34">
            <v>24.253726023955458</v>
          </cell>
          <cell r="T34">
            <v>8.5218154890679187</v>
          </cell>
          <cell r="U34">
            <v>6.1168569832166675</v>
          </cell>
          <cell r="V34">
            <v>12.339403243774028</v>
          </cell>
          <cell r="W34">
            <v>25.987519316939967</v>
          </cell>
          <cell r="X34">
            <v>5.6257915515370183</v>
          </cell>
          <cell r="Y34">
            <v>16.919757601310792</v>
          </cell>
          <cell r="Z34">
            <v>3.112279736774437</v>
          </cell>
          <cell r="AA34">
            <v>2.9666312698659603</v>
          </cell>
          <cell r="AB34">
            <v>4.9842277604434049</v>
          </cell>
        </row>
        <row r="35">
          <cell r="B35" t="str">
            <v>Preference Dividend</v>
          </cell>
          <cell r="C35">
            <v>0</v>
          </cell>
          <cell r="D35">
            <v>0</v>
          </cell>
          <cell r="E35">
            <v>0</v>
          </cell>
          <cell r="F35">
            <v>0</v>
          </cell>
          <cell r="G35">
            <v>0</v>
          </cell>
          <cell r="H35">
            <v>0</v>
          </cell>
          <cell r="I35">
            <v>0</v>
          </cell>
          <cell r="J35">
            <v>0</v>
          </cell>
          <cell r="K35">
            <v>0</v>
          </cell>
          <cell r="L35">
            <v>0</v>
          </cell>
          <cell r="M35">
            <v>0</v>
          </cell>
          <cell r="N35">
            <v>0</v>
          </cell>
          <cell r="P35" t="str">
            <v>Total Deposits</v>
          </cell>
          <cell r="Q35">
            <v>80.822132561453813</v>
          </cell>
          <cell r="R35">
            <v>17.588712031559051</v>
          </cell>
          <cell r="S35">
            <v>11.708149820740065</v>
          </cell>
          <cell r="T35">
            <v>5.3625104341374019</v>
          </cell>
          <cell r="U35">
            <v>-2.0612986597465577</v>
          </cell>
          <cell r="V35">
            <v>12.055952603807384</v>
          </cell>
          <cell r="W35">
            <v>24.206983569405228</v>
          </cell>
          <cell r="X35">
            <v>1.805147296187859</v>
          </cell>
          <cell r="Y35">
            <v>16.897689626140068</v>
          </cell>
          <cell r="Z35">
            <v>3.7894857993363118</v>
          </cell>
          <cell r="AA35">
            <v>4.2068846213306532</v>
          </cell>
          <cell r="AB35">
            <v>4.2104445396361045</v>
          </cell>
        </row>
        <row r="36">
          <cell r="B36" t="str">
            <v>Net Profit</v>
          </cell>
          <cell r="C36">
            <v>-499.26570400000105</v>
          </cell>
          <cell r="D36">
            <v>426.68198099999984</v>
          </cell>
          <cell r="E36">
            <v>613.42093800000077</v>
          </cell>
          <cell r="F36">
            <v>517.15099999999973</v>
          </cell>
          <cell r="G36">
            <v>1331.7649999999999</v>
          </cell>
          <cell r="H36">
            <v>906.75200000000018</v>
          </cell>
          <cell r="I36">
            <v>1026.7280000000005</v>
          </cell>
          <cell r="J36">
            <v>1305.7060000000013</v>
          </cell>
          <cell r="K36">
            <v>483.44599999999713</v>
          </cell>
          <cell r="L36">
            <v>25.500692690021015</v>
          </cell>
          <cell r="M36">
            <v>370.79102680321898</v>
          </cell>
          <cell r="N36">
            <v>462.53938583643458</v>
          </cell>
          <cell r="P36" t="str">
            <v>Avg Earning Assets</v>
          </cell>
          <cell r="Q36">
            <v>88.167259551365262</v>
          </cell>
          <cell r="R36">
            <v>36.93434240896849</v>
          </cell>
          <cell r="S36">
            <v>-22.031046812728349</v>
          </cell>
          <cell r="T36">
            <v>50.738856597325956</v>
          </cell>
          <cell r="U36">
            <v>6.03792745648013</v>
          </cell>
          <cell r="V36">
            <v>6.9834546601466485</v>
          </cell>
          <cell r="W36">
            <v>16.779783504884538</v>
          </cell>
          <cell r="X36">
            <v>12.013751923354077</v>
          </cell>
          <cell r="Y36">
            <v>15.497137071532595</v>
          </cell>
          <cell r="Z36">
            <v>7.2711573025788567</v>
          </cell>
          <cell r="AA36">
            <v>2.9418296008997036</v>
          </cell>
          <cell r="AB36">
            <v>4.0082247354085832</v>
          </cell>
        </row>
        <row r="37">
          <cell r="B37" t="str">
            <v>EPS - Reported (Won)</v>
          </cell>
          <cell r="C37">
            <v>-2026.5449925516457</v>
          </cell>
          <cell r="D37">
            <v>1685.7704260631817</v>
          </cell>
          <cell r="E37">
            <v>3106.995356780782</v>
          </cell>
          <cell r="F37">
            <v>2619.3852479070993</v>
          </cell>
          <cell r="G37">
            <v>6923.5306871130269</v>
          </cell>
          <cell r="H37">
            <v>4439.2865876809456</v>
          </cell>
          <cell r="I37">
            <v>4846.4492782926609</v>
          </cell>
          <cell r="J37">
            <v>6163.3050831012688</v>
          </cell>
          <cell r="K37">
            <v>2282.0031379230513</v>
          </cell>
          <cell r="L37">
            <v>120.37054963292636</v>
          </cell>
          <cell r="M37">
            <v>1750.2395028165729</v>
          </cell>
          <cell r="N37">
            <v>2183.3179504882673</v>
          </cell>
          <cell r="P37" t="str">
            <v>Total Interest-bearing Liab</v>
          </cell>
          <cell r="Q37" t="e">
            <v>#DIV/0!</v>
          </cell>
          <cell r="R37" t="e">
            <v>#DIV/0!</v>
          </cell>
          <cell r="S37" t="e">
            <v>#DIV/0!</v>
          </cell>
          <cell r="T37">
            <v>50.468167415994799</v>
          </cell>
          <cell r="U37">
            <v>6.4602573761064264</v>
          </cell>
          <cell r="V37">
            <v>5.2918044571224954</v>
          </cell>
          <cell r="W37">
            <v>14.958415408508486</v>
          </cell>
          <cell r="X37">
            <v>12.049283619728568</v>
          </cell>
          <cell r="Y37">
            <v>16.479162767203981</v>
          </cell>
          <cell r="Z37">
            <v>6.9575956644489789</v>
          </cell>
          <cell r="AA37">
            <v>4.0218286723957553</v>
          </cell>
          <cell r="AB37">
            <v>3.7208456411233382</v>
          </cell>
        </row>
        <row r="38">
          <cell r="B38" t="str">
            <v>EPS - ModelWare (Won)</v>
          </cell>
          <cell r="E38">
            <v>3122.8262595033743</v>
          </cell>
          <cell r="F38">
            <v>2829.7916525806068</v>
          </cell>
          <cell r="G38">
            <v>7151.4808510217081</v>
          </cell>
          <cell r="H38">
            <v>4671.3725171181186</v>
          </cell>
          <cell r="I38">
            <v>5112.3854423884386</v>
          </cell>
          <cell r="J38">
            <v>5747.5163757678292</v>
          </cell>
          <cell r="K38">
            <v>2403.9328323577774</v>
          </cell>
          <cell r="L38">
            <v>292.8636784848552</v>
          </cell>
          <cell r="M38">
            <v>1964.5760232052346</v>
          </cell>
          <cell r="N38">
            <v>2425.8550071673485</v>
          </cell>
          <cell r="P38" t="str">
            <v>Risk-weighted Assets</v>
          </cell>
          <cell r="Q38" t="e">
            <v>#DIV/0!</v>
          </cell>
          <cell r="R38" t="e">
            <v>#DIV/0!</v>
          </cell>
          <cell r="S38" t="e">
            <v>#DIV/0!</v>
          </cell>
          <cell r="T38">
            <v>5.3618152214711223</v>
          </cell>
          <cell r="U38">
            <v>8.5345539660518064</v>
          </cell>
          <cell r="V38">
            <v>11.382386358592678</v>
          </cell>
          <cell r="W38">
            <v>31.04489215718278</v>
          </cell>
          <cell r="X38">
            <v>9.2516041331763823</v>
          </cell>
          <cell r="Y38">
            <v>3.7383962970121143</v>
          </cell>
          <cell r="Z38">
            <v>2.3509569004365849</v>
          </cell>
          <cell r="AA38">
            <v>4.282723025312074</v>
          </cell>
          <cell r="AB38">
            <v>5.1759185747033198</v>
          </cell>
        </row>
        <row r="40">
          <cell r="B40" t="str">
            <v>Selective Balance Sheet Data</v>
          </cell>
          <cell r="P40" t="str">
            <v>Revenue Breakdown (%)</v>
          </cell>
        </row>
        <row r="41">
          <cell r="B41" t="str">
            <v>Won billions, Year ending Dec 31</v>
          </cell>
          <cell r="C41">
            <v>2000</v>
          </cell>
          <cell r="D41">
            <v>2001</v>
          </cell>
          <cell r="E41">
            <v>2002</v>
          </cell>
          <cell r="F41">
            <v>2003</v>
          </cell>
          <cell r="G41">
            <v>2004</v>
          </cell>
          <cell r="H41">
            <v>2005</v>
          </cell>
          <cell r="I41">
            <v>2006</v>
          </cell>
          <cell r="J41">
            <v>2007</v>
          </cell>
          <cell r="K41">
            <v>2008</v>
          </cell>
          <cell r="L41" t="str">
            <v>2009E</v>
          </cell>
          <cell r="M41" t="str">
            <v>2010E</v>
          </cell>
          <cell r="N41" t="str">
            <v>2011E</v>
          </cell>
          <cell r="P41" t="str">
            <v>NII/Operating Income</v>
          </cell>
          <cell r="Q41">
            <v>83.320884224344184</v>
          </cell>
          <cell r="R41">
            <v>63.170429317706592</v>
          </cell>
          <cell r="S41">
            <v>79.213926813576606</v>
          </cell>
          <cell r="T41">
            <v>87.026604927673873</v>
          </cell>
          <cell r="U41">
            <v>88.697589424134435</v>
          </cell>
          <cell r="V41">
            <v>91.547093968782917</v>
          </cell>
          <cell r="W41">
            <v>80.216947321110439</v>
          </cell>
          <cell r="X41">
            <v>72.40934673892211</v>
          </cell>
          <cell r="Y41">
            <v>82.372878637700225</v>
          </cell>
          <cell r="Z41">
            <v>87.610917199057283</v>
          </cell>
          <cell r="AA41">
            <v>86.113163198175059</v>
          </cell>
          <cell r="AB41">
            <v>86.107583702451706</v>
          </cell>
        </row>
        <row r="42">
          <cell r="B42" t="str">
            <v>Total Assets</v>
          </cell>
          <cell r="C42">
            <v>60913.659992000001</v>
          </cell>
          <cell r="D42">
            <v>67033.145632</v>
          </cell>
          <cell r="E42">
            <v>74420.016474000004</v>
          </cell>
          <cell r="F42">
            <v>80566.457999999999</v>
          </cell>
          <cell r="G42">
            <v>82423.207999999984</v>
          </cell>
          <cell r="H42">
            <v>95915.497224970997</v>
          </cell>
          <cell r="I42">
            <v>116098.363</v>
          </cell>
          <cell r="J42">
            <v>126248.67</v>
          </cell>
          <cell r="K42">
            <v>157871.61400000003</v>
          </cell>
          <cell r="L42">
            <v>164305.24582727591</v>
          </cell>
          <cell r="M42">
            <v>171341.98442211625</v>
          </cell>
          <cell r="N42">
            <v>180210.50602008583</v>
          </cell>
          <cell r="P42" t="str">
            <v>Non-interest Inc/Opg Income</v>
          </cell>
          <cell r="Q42">
            <v>16.679115775655813</v>
          </cell>
          <cell r="R42">
            <v>36.829570682293422</v>
          </cell>
          <cell r="S42">
            <v>20.786073186423391</v>
          </cell>
          <cell r="T42">
            <v>12.973395072326136</v>
          </cell>
          <cell r="U42">
            <v>11.302410575865549</v>
          </cell>
          <cell r="V42">
            <v>8.4529060312170863</v>
          </cell>
          <cell r="W42">
            <v>19.783052678889568</v>
          </cell>
          <cell r="X42">
            <v>27.59065326107789</v>
          </cell>
          <cell r="Y42">
            <v>17.627121362299778</v>
          </cell>
          <cell r="Z42">
            <v>12.389082800942717</v>
          </cell>
          <cell r="AA42">
            <v>13.88683680182494</v>
          </cell>
          <cell r="AB42">
            <v>13.892416297548287</v>
          </cell>
        </row>
        <row r="43">
          <cell r="B43" t="str">
            <v>RWA</v>
          </cell>
          <cell r="C43">
            <v>0</v>
          </cell>
          <cell r="D43">
            <v>0</v>
          </cell>
          <cell r="E43">
            <v>48529.675000000003</v>
          </cell>
          <cell r="F43">
            <v>51131.746501080474</v>
          </cell>
          <cell r="G43">
            <v>55495.612999999998</v>
          </cell>
          <cell r="H43">
            <v>61812.338083729388</v>
          </cell>
          <cell r="I43">
            <v>81001.911781656396</v>
          </cell>
          <cell r="J43">
            <v>88495.888000000006</v>
          </cell>
          <cell r="K43">
            <v>91804.214999999997</v>
          </cell>
          <cell r="L43">
            <v>93962.492527434137</v>
          </cell>
          <cell r="M43">
            <v>97986.645830063688</v>
          </cell>
          <cell r="N43">
            <v>103058.35483231071</v>
          </cell>
          <cell r="P43" t="str">
            <v>Forex Income/Operating Income</v>
          </cell>
          <cell r="Q43">
            <v>4.1347492318716563</v>
          </cell>
          <cell r="R43">
            <v>2.5362318096388701</v>
          </cell>
          <cell r="S43">
            <v>2.0331296160655943</v>
          </cell>
          <cell r="T43">
            <v>1.8483434035960928</v>
          </cell>
          <cell r="U43">
            <v>2.3029834946827874</v>
          </cell>
          <cell r="V43">
            <v>-0.2666395165817293</v>
          </cell>
          <cell r="W43">
            <v>0.80418751045862935</v>
          </cell>
          <cell r="X43">
            <v>1.3446065448082372</v>
          </cell>
          <cell r="Y43">
            <v>6.1095406066955205</v>
          </cell>
          <cell r="Z43">
            <v>-4.3590435930197762</v>
          </cell>
          <cell r="AA43">
            <v>0</v>
          </cell>
          <cell r="AB43">
            <v>0</v>
          </cell>
        </row>
        <row r="44">
          <cell r="B44" t="str">
            <v>Total Liquid Assets</v>
          </cell>
          <cell r="C44">
            <v>25970.409538</v>
          </cell>
          <cell r="D44">
            <v>25632.494008999998</v>
          </cell>
          <cell r="E44">
            <v>21427.787038999999</v>
          </cell>
          <cell r="F44">
            <v>22380.150999999998</v>
          </cell>
          <cell r="G44">
            <v>21344.007000000001</v>
          </cell>
          <cell r="H44">
            <v>29272.919657278002</v>
          </cell>
          <cell r="I44">
            <v>28502.98</v>
          </cell>
          <cell r="J44">
            <v>32248.152000000002</v>
          </cell>
          <cell r="K44">
            <v>37034.952000000005</v>
          </cell>
          <cell r="L44">
            <v>37956.005942415839</v>
          </cell>
          <cell r="M44">
            <v>39498.546464023035</v>
          </cell>
          <cell r="N44">
            <v>40536.405440138929</v>
          </cell>
        </row>
        <row r="45">
          <cell r="B45" t="str">
            <v>Gross Customer Loans</v>
          </cell>
          <cell r="C45">
            <v>35416.187191999998</v>
          </cell>
          <cell r="D45">
            <v>41830.555</v>
          </cell>
          <cell r="E45">
            <v>51976.023203999997</v>
          </cell>
          <cell r="F45">
            <v>56405.324000000001</v>
          </cell>
          <cell r="G45">
            <v>59855.556999999993</v>
          </cell>
          <cell r="H45">
            <v>67241.375542037</v>
          </cell>
          <cell r="I45">
            <v>84715.741000000009</v>
          </cell>
          <cell r="J45">
            <v>89481.671999999991</v>
          </cell>
          <cell r="K45">
            <v>104621.75399999999</v>
          </cell>
          <cell r="L45">
            <v>107877.87564999999</v>
          </cell>
          <cell r="M45">
            <v>111078.21444230001</v>
          </cell>
          <cell r="N45">
            <v>116614.60564233798</v>
          </cell>
          <cell r="P45" t="str">
            <v>Efficiency (%)</v>
          </cell>
        </row>
        <row r="46">
          <cell r="B46" t="str">
            <v>Total Customer Deposits</v>
          </cell>
          <cell r="C46">
            <v>37867.318066</v>
          </cell>
          <cell r="D46">
            <v>44748.851478999997</v>
          </cell>
          <cell r="E46">
            <v>48922.024000000005</v>
          </cell>
          <cell r="F46">
            <v>53861.928999999996</v>
          </cell>
          <cell r="G46">
            <v>53017.877</v>
          </cell>
          <cell r="H46">
            <v>57070.172606144006</v>
          </cell>
          <cell r="I46">
            <v>69649.535000000003</v>
          </cell>
          <cell r="J46">
            <v>69313.578000000009</v>
          </cell>
          <cell r="K46">
            <v>79464.37000000001</v>
          </cell>
          <cell r="L46">
            <v>82642.944800000012</v>
          </cell>
          <cell r="M46">
            <v>85948.662592000022</v>
          </cell>
          <cell r="N46">
            <v>89386.609095680033</v>
          </cell>
          <cell r="P46" t="str">
            <v>Cost/Income</v>
          </cell>
          <cell r="Q46">
            <v>54.425173971634663</v>
          </cell>
          <cell r="R46">
            <v>42.914813389209463</v>
          </cell>
          <cell r="S46">
            <v>41.143469813455617</v>
          </cell>
          <cell r="T46">
            <v>37.9</v>
          </cell>
          <cell r="U46">
            <v>43.423351814383686</v>
          </cell>
          <cell r="V46">
            <v>47.736178221962938</v>
          </cell>
          <cell r="W46">
            <v>46.100108087751678</v>
          </cell>
          <cell r="X46">
            <v>43.478388715607501</v>
          </cell>
          <cell r="Y46">
            <v>48.431282309616194</v>
          </cell>
          <cell r="Z46">
            <v>62.653708055491656</v>
          </cell>
          <cell r="AA46">
            <v>56.451378271616527</v>
          </cell>
          <cell r="AB46">
            <v>55.856159503658233</v>
          </cell>
        </row>
        <row r="47">
          <cell r="B47" t="str">
            <v>Certificates of Deposits</v>
          </cell>
          <cell r="C47">
            <v>2050.8671610000001</v>
          </cell>
          <cell r="D47">
            <v>2741.2278759999999</v>
          </cell>
          <cell r="E47">
            <v>4536.4353770000016</v>
          </cell>
          <cell r="F47">
            <v>2192.4790000000066</v>
          </cell>
          <cell r="G47">
            <v>1569.5350000000035</v>
          </cell>
          <cell r="H47">
            <v>3993.2857669409932</v>
          </cell>
          <cell r="I47">
            <v>6969.4489999999932</v>
          </cell>
          <cell r="J47">
            <v>8384.7350000000006</v>
          </cell>
          <cell r="K47">
            <v>9836.7279999999882</v>
          </cell>
          <cell r="L47">
            <v>10033.462559999989</v>
          </cell>
          <cell r="M47">
            <v>10635.470313599988</v>
          </cell>
          <cell r="N47">
            <v>11273.598532415988</v>
          </cell>
          <cell r="P47" t="str">
            <v>Expenses/Avg Assets</v>
          </cell>
          <cell r="Q47">
            <v>1.5133501595664849</v>
          </cell>
          <cell r="R47">
            <v>1.1757548542640748</v>
          </cell>
          <cell r="S47">
            <v>1.2062435852239075</v>
          </cell>
          <cell r="T47">
            <v>1.1381560913535849</v>
          </cell>
          <cell r="U47">
            <v>1.1355750615502214</v>
          </cell>
          <cell r="V47">
            <v>1.167300164803772</v>
          </cell>
          <cell r="W47">
            <v>1.3071966130229349</v>
          </cell>
          <cell r="X47">
            <v>1.3178754286626646</v>
          </cell>
          <cell r="Y47">
            <v>1.1904282061044258</v>
          </cell>
          <cell r="Z47">
            <v>1.1317094748960028</v>
          </cell>
          <cell r="AA47">
            <v>1.0981392997254564</v>
          </cell>
          <cell r="AB47">
            <v>1.0841965652938459</v>
          </cell>
        </row>
        <row r="48">
          <cell r="B48" t="str">
            <v>Other Interest Bearing Liability</v>
          </cell>
          <cell r="C48">
            <v>12510.805729</v>
          </cell>
          <cell r="D48">
            <v>9952.527562999996</v>
          </cell>
          <cell r="E48">
            <v>12105.286842000001</v>
          </cell>
          <cell r="F48">
            <v>13721.209999999992</v>
          </cell>
          <cell r="G48">
            <v>15615.631999999998</v>
          </cell>
          <cell r="H48">
            <v>20422.343376655008</v>
          </cell>
          <cell r="I48">
            <v>22728.152999999991</v>
          </cell>
          <cell r="J48">
            <v>27214.11</v>
          </cell>
          <cell r="K48">
            <v>34422.557000000001</v>
          </cell>
          <cell r="L48">
            <v>34502.425195289237</v>
          </cell>
          <cell r="M48">
            <v>34489.549009130031</v>
          </cell>
          <cell r="N48">
            <v>36124.470438170771</v>
          </cell>
        </row>
        <row r="49">
          <cell r="B49" t="str">
            <v>EOP Shareholders' Equity</v>
          </cell>
          <cell r="C49">
            <v>2309.1842869999932</v>
          </cell>
          <cell r="D49">
            <v>2614.2119130000001</v>
          </cell>
          <cell r="E49">
            <v>2730.5028729999995</v>
          </cell>
          <cell r="F49">
            <v>3254.91</v>
          </cell>
          <cell r="G49">
            <v>4860.7820000000002</v>
          </cell>
          <cell r="H49">
            <v>6629.1442996239894</v>
          </cell>
          <cell r="I49">
            <v>8006.2560000000103</v>
          </cell>
          <cell r="J49">
            <v>9569.4559999999929</v>
          </cell>
          <cell r="K49">
            <v>9300.2389999999996</v>
          </cell>
          <cell r="L49">
            <v>9481.8816926900254</v>
          </cell>
          <cell r="M49">
            <v>9810.8064008932433</v>
          </cell>
          <cell r="N49">
            <v>10231.479468129677</v>
          </cell>
          <cell r="P49" t="str">
            <v>Rev Per Employee</v>
          </cell>
          <cell r="Q49">
            <v>6.5454412242632168E-2</v>
          </cell>
          <cell r="R49">
            <v>9.1599243251718102E-2</v>
          </cell>
          <cell r="S49">
            <v>0.16006490130842571</v>
          </cell>
          <cell r="T49">
            <v>0.27943317388857625</v>
          </cell>
          <cell r="U49">
            <v>0.30981130978339877</v>
          </cell>
          <cell r="V49">
            <v>0.31418904899135447</v>
          </cell>
          <cell r="W49">
            <v>0.41320929273489593</v>
          </cell>
          <cell r="X49">
            <v>0.48368947125831319</v>
          </cell>
          <cell r="Y49">
            <v>0.42518124809741215</v>
          </cell>
          <cell r="Z49">
            <v>0.34491807238409961</v>
          </cell>
          <cell r="AA49">
            <v>0.39420937673879991</v>
          </cell>
          <cell r="AB49">
            <v>0.40975382957014084</v>
          </cell>
        </row>
        <row r="50">
          <cell r="P50" t="str">
            <v>Exp Per Employee</v>
          </cell>
          <cell r="Q50">
            <v>3.5623677735163499E-2</v>
          </cell>
          <cell r="R50">
            <v>3.9309644307402865E-2</v>
          </cell>
          <cell r="S50">
            <v>6.5856254351769658E-2</v>
          </cell>
          <cell r="T50">
            <v>0.12408469330332018</v>
          </cell>
          <cell r="U50">
            <v>0.13453045500799535</v>
          </cell>
          <cell r="V50">
            <v>0.14998184438040343</v>
          </cell>
          <cell r="W50">
            <v>0.19048993057942126</v>
          </cell>
          <cell r="X50">
            <v>0.210300388490156</v>
          </cell>
          <cell r="Y50">
            <v>0.2059207305936073</v>
          </cell>
          <cell r="Z50">
            <v>0.21610396210216315</v>
          </cell>
          <cell r="AA50">
            <v>0.22253662644500183</v>
          </cell>
          <cell r="AB50">
            <v>0.22887275261704582</v>
          </cell>
        </row>
        <row r="51">
          <cell r="B51" t="str">
            <v>Avg Loans</v>
          </cell>
          <cell r="C51">
            <v>26625.842215500001</v>
          </cell>
          <cell r="D51">
            <v>38623.371096000003</v>
          </cell>
          <cell r="E51">
            <v>46903.289101999995</v>
          </cell>
          <cell r="F51">
            <v>54190.673601999995</v>
          </cell>
          <cell r="G51">
            <v>58130.440499999997</v>
          </cell>
          <cell r="H51">
            <v>63548.466271018493</v>
          </cell>
          <cell r="I51">
            <v>75978.558271018497</v>
          </cell>
          <cell r="J51">
            <v>87098.7065</v>
          </cell>
          <cell r="K51">
            <v>97051.712999999989</v>
          </cell>
          <cell r="L51">
            <v>106249.81482499998</v>
          </cell>
          <cell r="M51">
            <v>109478.04504615</v>
          </cell>
          <cell r="N51">
            <v>113846.410042319</v>
          </cell>
          <cell r="P51" t="str">
            <v>Rev Per Branch</v>
          </cell>
          <cell r="Q51">
            <v>1.1362633666228639</v>
          </cell>
          <cell r="R51">
            <v>1.536113689745837</v>
          </cell>
          <cell r="S51">
            <v>2.4366166439482968</v>
          </cell>
          <cell r="T51">
            <v>3.5468053571428566</v>
          </cell>
          <cell r="U51">
            <v>3.8961462522851922</v>
          </cell>
          <cell r="V51">
            <v>3.9681019108280258</v>
          </cell>
          <cell r="W51">
            <v>5.2967242290748908</v>
          </cell>
          <cell r="X51">
            <v>6.1729344537815143</v>
          </cell>
          <cell r="Y51">
            <v>5.6228679549114284</v>
          </cell>
          <cell r="Z51">
            <v>4.5967280547113178</v>
          </cell>
          <cell r="AA51">
            <v>5.1574169880922138</v>
          </cell>
          <cell r="AB51">
            <v>5.3900578783882658</v>
          </cell>
        </row>
        <row r="52">
          <cell r="B52" t="str">
            <v>Avg Total Assets</v>
          </cell>
          <cell r="C52">
            <v>46646.097966000001</v>
          </cell>
          <cell r="D52">
            <v>63973.402812</v>
          </cell>
          <cell r="E52">
            <v>70726.581053000002</v>
          </cell>
          <cell r="F52">
            <v>77493.237236999994</v>
          </cell>
          <cell r="G52">
            <v>81494.832999999984</v>
          </cell>
          <cell r="H52">
            <v>89169.352612485498</v>
          </cell>
          <cell r="I52">
            <v>106006.9301124855</v>
          </cell>
          <cell r="J52">
            <v>121173.5165</v>
          </cell>
          <cell r="K52">
            <v>142060.14200000002</v>
          </cell>
          <cell r="L52">
            <v>161088.42991363799</v>
          </cell>
          <cell r="M52">
            <v>167823.61512469608</v>
          </cell>
          <cell r="N52">
            <v>175776.24522110104</v>
          </cell>
          <cell r="P52" t="str">
            <v>Exp Per Branch</v>
          </cell>
          <cell r="Q52">
            <v>0.61841331406044675</v>
          </cell>
          <cell r="R52">
            <v>0.65922032340052594</v>
          </cell>
          <cell r="S52">
            <v>1.0025086333725031</v>
          </cell>
          <cell r="T52">
            <v>1.5749892857142855</v>
          </cell>
          <cell r="U52">
            <v>1.6918372943327238</v>
          </cell>
          <cell r="V52">
            <v>1.8942202001819832</v>
          </cell>
          <cell r="W52">
            <v>2.4417955947136565</v>
          </cell>
          <cell r="X52">
            <v>2.6838924369747894</v>
          </cell>
          <cell r="Y52">
            <v>2.7232270531400968</v>
          </cell>
          <cell r="Z52">
            <v>2.8800205755037096</v>
          </cell>
          <cell r="AA52">
            <v>2.9114329729925479</v>
          </cell>
          <cell r="AB52">
            <v>3.0106793258920468</v>
          </cell>
        </row>
        <row r="53">
          <cell r="B53" t="str">
            <v>Avg Total Deposits</v>
          </cell>
          <cell r="C53">
            <v>32322.240476500003</v>
          </cell>
          <cell r="D53">
            <v>45285.3858415</v>
          </cell>
          <cell r="E53">
            <v>51811.351515000002</v>
          </cell>
          <cell r="F53">
            <v>56142.709453000003</v>
          </cell>
          <cell r="G53">
            <v>57014.987000000001</v>
          </cell>
          <cell r="H53">
            <v>59822.302157279497</v>
          </cell>
          <cell r="I53">
            <v>70875.595657279497</v>
          </cell>
          <cell r="J53">
            <v>79236.601500000004</v>
          </cell>
          <cell r="K53">
            <v>86699.833500000008</v>
          </cell>
          <cell r="L53">
            <v>95225.012599999987</v>
          </cell>
          <cell r="M53">
            <v>99035.9804496</v>
          </cell>
          <cell r="N53">
            <v>103204.10899632002</v>
          </cell>
          <cell r="P53" t="str">
            <v>Net Profit Per Branch</v>
          </cell>
          <cell r="Q53">
            <v>-0.43737687604029879</v>
          </cell>
          <cell r="R53">
            <v>0.37395440929009627</v>
          </cell>
          <cell r="S53">
            <v>0.72082366392479524</v>
          </cell>
          <cell r="T53">
            <v>0.92348392857142814</v>
          </cell>
          <cell r="U53">
            <v>2.4346709323583178</v>
          </cell>
          <cell r="V53">
            <v>1.6501401273885354</v>
          </cell>
          <cell r="W53">
            <v>1.809212334801763</v>
          </cell>
          <cell r="X53">
            <v>2.1944638655462207</v>
          </cell>
          <cell r="Y53">
            <v>0.77849597423510009</v>
          </cell>
          <cell r="Z53">
            <v>4.0285454486605081E-2</v>
          </cell>
          <cell r="AA53">
            <v>0.58576781485500629</v>
          </cell>
          <cell r="AB53">
            <v>0.73070993023133424</v>
          </cell>
        </row>
        <row r="54">
          <cell r="B54" t="str">
            <v>Avg Shareholders' Equity</v>
          </cell>
          <cell r="D54">
            <v>2461.6980999999969</v>
          </cell>
          <cell r="E54">
            <v>2672.3573929999998</v>
          </cell>
          <cell r="F54">
            <v>2992.7064364999997</v>
          </cell>
          <cell r="G54">
            <v>4057.846</v>
          </cell>
          <cell r="H54">
            <v>5744.9631498119943</v>
          </cell>
          <cell r="I54">
            <v>7317.7001498119998</v>
          </cell>
          <cell r="J54">
            <v>8787.8560000000016</v>
          </cell>
          <cell r="K54">
            <v>9434.8474999999962</v>
          </cell>
          <cell r="L54">
            <v>9391.0603463450134</v>
          </cell>
          <cell r="M54">
            <v>9646.3440467916334</v>
          </cell>
          <cell r="N54">
            <v>10021.142934511459</v>
          </cell>
        </row>
        <row r="55">
          <cell r="B55" t="str">
            <v>Avg Equity/Avg Assets (%)</v>
          </cell>
          <cell r="C55">
            <v>4.3677219356804979</v>
          </cell>
          <cell r="D55">
            <v>3.8480024381917617</v>
          </cell>
          <cell r="E55">
            <v>3.7784342933209647</v>
          </cell>
          <cell r="F55">
            <v>3.861893686732059</v>
          </cell>
          <cell r="G55">
            <v>4.9792678267099477</v>
          </cell>
          <cell r="H55">
            <v>6.442755253342038</v>
          </cell>
          <cell r="I55">
            <v>6.9030393975630471</v>
          </cell>
          <cell r="J55">
            <v>7.2522909739934818</v>
          </cell>
          <cell r="K55">
            <v>6.6414459166174806</v>
          </cell>
          <cell r="L55">
            <v>5.8297547200501656</v>
          </cell>
          <cell r="M55">
            <v>5.7479062405038883</v>
          </cell>
          <cell r="N55">
            <v>5.7010791884343153</v>
          </cell>
          <cell r="P55" t="str">
            <v>Net Interest Margin Analysis (%)</v>
          </cell>
        </row>
        <row r="56">
          <cell r="B56" t="str">
            <v>Avg EA/Avg Assets (%)</v>
          </cell>
          <cell r="C56">
            <v>89.247380963878484</v>
          </cell>
          <cell r="D56">
            <v>89.109442986057431</v>
          </cell>
          <cell r="E56">
            <v>62.843768427131806</v>
          </cell>
          <cell r="F56">
            <v>86.458221438528923</v>
          </cell>
          <cell r="G56">
            <v>87.176867090457137</v>
          </cell>
          <cell r="H56">
            <v>85.237820398114849</v>
          </cell>
          <cell r="I56">
            <v>83.730051333262693</v>
          </cell>
          <cell r="J56">
            <v>82.050125202069211</v>
          </cell>
          <cell r="K56">
            <v>80.832485722842648</v>
          </cell>
          <cell r="L56">
            <v>76.467483166854691</v>
          </cell>
          <cell r="M56">
            <v>75.557913301449304</v>
          </cell>
          <cell r="N56">
            <v>75.030964286020506</v>
          </cell>
          <cell r="P56" t="str">
            <v>Int Income/Avg EA</v>
          </cell>
          <cell r="Q56">
            <v>10.643674871597739</v>
          </cell>
          <cell r="R56">
            <v>7.3511509692589723</v>
          </cell>
          <cell r="S56">
            <v>6.7593665687715969</v>
          </cell>
          <cell r="T56">
            <v>6.3411313363885</v>
          </cell>
          <cell r="U56">
            <v>6.1076173974259129</v>
          </cell>
          <cell r="V56">
            <v>5.8021686014085239</v>
          </cell>
          <cell r="W56">
            <v>6.2075262413418288</v>
          </cell>
          <cell r="X56">
            <v>6.5828234430452133</v>
          </cell>
          <cell r="Y56">
            <v>6.8408134671669467</v>
          </cell>
          <cell r="Z56">
            <v>6.2134847638400847</v>
          </cell>
          <cell r="AA56">
            <v>6.4918681354455359</v>
          </cell>
          <cell r="AB56">
            <v>6.5820049613349196</v>
          </cell>
        </row>
        <row r="57">
          <cell r="B57" t="str">
            <v>Avg Loans/Avg EA (%)</v>
          </cell>
          <cell r="C57">
            <v>63.957658202007863</v>
          </cell>
          <cell r="D57">
            <v>67.752760706585107</v>
          </cell>
          <cell r="E57">
            <v>105.5257419844756</v>
          </cell>
          <cell r="F57">
            <v>80.882478034107763</v>
          </cell>
          <cell r="G57">
            <v>81.822412864637954</v>
          </cell>
          <cell r="H57">
            <v>83.609788320802053</v>
          </cell>
          <cell r="I57">
            <v>85.600328841985601</v>
          </cell>
          <cell r="J57">
            <v>87.604163249031004</v>
          </cell>
          <cell r="K57">
            <v>84.517185571836038</v>
          </cell>
          <cell r="L57">
            <v>86.255547683076585</v>
          </cell>
          <cell r="M57">
            <v>86.336413980864961</v>
          </cell>
          <cell r="N57">
            <v>86.321430591007115</v>
          </cell>
          <cell r="P57" t="str">
            <v>Int Exp/Avg Int Bearing Liab.</v>
          </cell>
          <cell r="Q57" t="e">
            <v>#DIV/0!</v>
          </cell>
          <cell r="R57" t="e">
            <v>#DIV/0!</v>
          </cell>
          <cell r="S57">
            <v>4.6313369340110055</v>
          </cell>
          <cell r="T57">
            <v>4.0452670229563381</v>
          </cell>
          <cell r="U57">
            <v>3.6809119629991809</v>
          </cell>
          <cell r="V57">
            <v>3.4507662002186983</v>
          </cell>
          <cell r="W57">
            <v>3.9403417237731766</v>
          </cell>
          <cell r="X57">
            <v>4.4205356988732829</v>
          </cell>
          <cell r="Y57">
            <v>4.9115149565837148</v>
          </cell>
          <cell r="Z57">
            <v>4.6521562826867413</v>
          </cell>
          <cell r="AA57">
            <v>4.7449349222804189</v>
          </cell>
          <cell r="AB57">
            <v>4.8429787934421542</v>
          </cell>
        </row>
        <row r="58">
          <cell r="P58" t="str">
            <v xml:space="preserve">Net Interest Spread </v>
          </cell>
          <cell r="Q58">
            <v>0</v>
          </cell>
          <cell r="R58">
            <v>0</v>
          </cell>
          <cell r="S58">
            <v>2.1280296347605914</v>
          </cell>
          <cell r="T58">
            <v>2.2958643134321619</v>
          </cell>
          <cell r="U58">
            <v>2.426705434426732</v>
          </cell>
          <cell r="V58">
            <v>2.351402401189826</v>
          </cell>
          <cell r="W58">
            <v>2.2671845175686522</v>
          </cell>
          <cell r="X58">
            <v>2.1622877441719299</v>
          </cell>
          <cell r="Y58">
            <v>1.9292985105832314</v>
          </cell>
          <cell r="Z58">
            <v>1.561328481153343</v>
          </cell>
          <cell r="AA58">
            <v>1.7469332131651174</v>
          </cell>
          <cell r="AB58">
            <v>1.7390261678927654</v>
          </cell>
        </row>
        <row r="59">
          <cell r="B59" t="str">
            <v>Asset Quality</v>
          </cell>
          <cell r="P59" t="str">
            <v>Contribution From Free Funds</v>
          </cell>
          <cell r="Q59">
            <v>2.5959599671623828</v>
          </cell>
          <cell r="R59">
            <v>1.9422254990907144</v>
          </cell>
          <cell r="S59">
            <v>2.4739102507275401E-2</v>
          </cell>
          <cell r="T59">
            <v>2.8833988348912598E-2</v>
          </cell>
          <cell r="U59">
            <v>1.1681015467736255E-2</v>
          </cell>
          <cell r="V59">
            <v>6.5341927896537921E-2</v>
          </cell>
          <cell r="W59">
            <v>0.13490453061232621</v>
          </cell>
          <cell r="X59">
            <v>0.14999059313308605</v>
          </cell>
          <cell r="Y59">
            <v>0.12630604075538931</v>
          </cell>
          <cell r="Z59">
            <v>0.13288518858895615</v>
          </cell>
          <cell r="AA59">
            <v>8.7176499421316223E-2</v>
          </cell>
          <cell r="AB59">
            <v>0.1021133186356411</v>
          </cell>
        </row>
        <row r="60">
          <cell r="B60" t="str">
            <v>Won billions, Year ending Dec 31</v>
          </cell>
          <cell r="C60">
            <v>2000</v>
          </cell>
          <cell r="D60">
            <v>2001</v>
          </cell>
          <cell r="E60">
            <v>2002</v>
          </cell>
          <cell r="F60">
            <v>2003</v>
          </cell>
          <cell r="G60">
            <v>2004</v>
          </cell>
          <cell r="H60">
            <v>2005</v>
          </cell>
          <cell r="I60">
            <v>2006</v>
          </cell>
          <cell r="J60">
            <v>2007</v>
          </cell>
          <cell r="K60">
            <v>2008</v>
          </cell>
          <cell r="L60" t="str">
            <v>2009E</v>
          </cell>
          <cell r="M60" t="str">
            <v>2010E</v>
          </cell>
          <cell r="N60" t="str">
            <v>2011E</v>
          </cell>
          <cell r="P60" t="str">
            <v>Net Interest Margin</v>
          </cell>
          <cell r="Q60">
            <v>2.5959599671623828</v>
          </cell>
          <cell r="R60">
            <v>1.9422254990907144</v>
          </cell>
          <cell r="S60">
            <v>2.1527687372678668</v>
          </cell>
          <cell r="T60">
            <v>2.3246983017810745</v>
          </cell>
          <cell r="U60">
            <v>2.4383864498944683</v>
          </cell>
          <cell r="V60">
            <v>2.4167443290863639</v>
          </cell>
          <cell r="W60">
            <v>2.4020890481809785</v>
          </cell>
          <cell r="X60">
            <v>2.312278337305016</v>
          </cell>
          <cell r="Y60">
            <v>2.0556045513386207</v>
          </cell>
          <cell r="Z60">
            <v>1.6942136697422991</v>
          </cell>
          <cell r="AA60">
            <v>1.8341097125864336</v>
          </cell>
          <cell r="AB60">
            <v>1.8411394865284065</v>
          </cell>
        </row>
        <row r="61">
          <cell r="B61" t="str">
            <v>Non-performing Loans (NPL)</v>
          </cell>
          <cell r="C61">
            <v>0</v>
          </cell>
          <cell r="D61">
            <v>0</v>
          </cell>
          <cell r="E61">
            <v>979.94100000000003</v>
          </cell>
          <cell r="F61">
            <v>1134.2430000000002</v>
          </cell>
          <cell r="G61">
            <v>862.82200000000012</v>
          </cell>
          <cell r="H61">
            <v>635.66500000000008</v>
          </cell>
          <cell r="I61">
            <v>573.048</v>
          </cell>
          <cell r="J61">
            <v>687.15685434600005</v>
          </cell>
          <cell r="K61">
            <v>1257.5650000000001</v>
          </cell>
          <cell r="L61">
            <v>1943.6494220151201</v>
          </cell>
          <cell r="M61">
            <v>2010.8178262311749</v>
          </cell>
          <cell r="N61">
            <v>1646.4485325195558</v>
          </cell>
        </row>
        <row r="62">
          <cell r="B62" t="str">
            <v>Gross NPL Ratio (%)</v>
          </cell>
          <cell r="C62">
            <v>0</v>
          </cell>
          <cell r="D62">
            <v>0</v>
          </cell>
          <cell r="E62">
            <v>1.7407534800600934</v>
          </cell>
          <cell r="F62">
            <v>1.9842182085651967</v>
          </cell>
          <cell r="G62">
            <v>1.4362584111901322</v>
          </cell>
          <cell r="H62">
            <v>0.97864373109768032</v>
          </cell>
          <cell r="I62">
            <v>0.68631426610592261</v>
          </cell>
          <cell r="J62">
            <v>0.77334405874766943</v>
          </cell>
          <cell r="K62">
            <v>1.1987012754904474</v>
          </cell>
          <cell r="L62">
            <v>1.790020931506711</v>
          </cell>
          <cell r="M62">
            <v>1.796198119035552</v>
          </cell>
          <cell r="N62">
            <v>1.4033577174790395</v>
          </cell>
          <cell r="P62" t="str">
            <v>Liquidity (%)</v>
          </cell>
        </row>
        <row r="63">
          <cell r="B63" t="str">
            <v>Loan Loss Reserve (LLR)</v>
          </cell>
          <cell r="C63">
            <v>2315.1305339999999</v>
          </cell>
          <cell r="D63">
            <v>0</v>
          </cell>
          <cell r="E63">
            <v>915.74700000000007</v>
          </cell>
          <cell r="F63">
            <v>1081.7809999999999</v>
          </cell>
          <cell r="G63">
            <v>953.59899999999993</v>
          </cell>
          <cell r="H63">
            <v>811.20899999999995</v>
          </cell>
          <cell r="I63">
            <v>990.77899999999977</v>
          </cell>
          <cell r="J63">
            <v>1161.7883185707453</v>
          </cell>
          <cell r="K63">
            <v>1595.05</v>
          </cell>
          <cell r="L63">
            <v>1857.0001307794321</v>
          </cell>
          <cell r="M63">
            <v>1935.5941774127398</v>
          </cell>
          <cell r="N63">
            <v>1926.4274624788422</v>
          </cell>
          <cell r="P63" t="str">
            <v>Avg Loans/Avg EA</v>
          </cell>
          <cell r="Q63">
            <v>63.957658202007863</v>
          </cell>
          <cell r="R63">
            <v>67.752760706585107</v>
          </cell>
          <cell r="S63">
            <v>105.5257419844756</v>
          </cell>
          <cell r="T63">
            <v>80.882478034107763</v>
          </cell>
          <cell r="U63">
            <v>81.822412864637954</v>
          </cell>
          <cell r="V63">
            <v>83.609788320802053</v>
          </cell>
          <cell r="W63">
            <v>85.600328841985601</v>
          </cell>
          <cell r="X63">
            <v>87.604163249031004</v>
          </cell>
          <cell r="Y63">
            <v>84.517185571836038</v>
          </cell>
          <cell r="Z63">
            <v>86.255547683076585</v>
          </cell>
          <cell r="AA63">
            <v>86.336413980864961</v>
          </cell>
          <cell r="AB63">
            <v>86.321430591007115</v>
          </cell>
        </row>
        <row r="64">
          <cell r="B64" t="str">
            <v>LLR/NPL (%)</v>
          </cell>
          <cell r="C64" t="str">
            <v>na</v>
          </cell>
          <cell r="D64" t="str">
            <v>na</v>
          </cell>
          <cell r="E64">
            <v>93.449197451683318</v>
          </cell>
          <cell r="F64">
            <v>95.374712473429398</v>
          </cell>
          <cell r="G64">
            <v>110.52094174696516</v>
          </cell>
          <cell r="H64">
            <v>127.61580392187706</v>
          </cell>
          <cell r="I64">
            <v>172.89633678156102</v>
          </cell>
          <cell r="J64">
            <v>169.07177905930587</v>
          </cell>
          <cell r="K64">
            <v>126.83638619077342</v>
          </cell>
          <cell r="L64">
            <v>95.541927970433449</v>
          </cell>
          <cell r="M64">
            <v>96.25905202166301</v>
          </cell>
          <cell r="N64">
            <v>117.00502168329766</v>
          </cell>
          <cell r="P64" t="str">
            <v>Avg Liquid Assets/AEA</v>
          </cell>
          <cell r="Q64">
            <v>47.761146864929366</v>
          </cell>
          <cell r="R64">
            <v>45.260668302293368</v>
          </cell>
          <cell r="S64">
            <v>52.939475788025248</v>
          </cell>
          <cell r="T64">
            <v>32.692845010402309</v>
          </cell>
          <cell r="U64">
            <v>30.772312038773059</v>
          </cell>
          <cell r="V64">
            <v>33.297975321826357</v>
          </cell>
          <cell r="W64">
            <v>32.546261223879</v>
          </cell>
          <cell r="X64">
            <v>30.551843415099572</v>
          </cell>
          <cell r="Y64">
            <v>30.167488943553305</v>
          </cell>
          <cell r="Z64">
            <v>30.439517279420546</v>
          </cell>
          <cell r="AA64">
            <v>30.541047286905641</v>
          </cell>
          <cell r="AB64">
            <v>30.34233377706682</v>
          </cell>
        </row>
        <row r="65">
          <cell r="B65" t="str">
            <v>LLR/Total Credit (%)</v>
          </cell>
          <cell r="C65">
            <v>3.0002086490841178</v>
          </cell>
          <cell r="D65">
            <v>0</v>
          </cell>
          <cell r="E65">
            <v>1.6267201567284058</v>
          </cell>
          <cell r="F65">
            <v>1.8924424112644882</v>
          </cell>
          <cell r="G65">
            <v>1.5873663219673337</v>
          </cell>
          <cell r="H65">
            <v>1.2489040649713576</v>
          </cell>
          <cell r="I65">
            <v>1.1866122249063951</v>
          </cell>
          <cell r="J65">
            <v>1.3075065583741283</v>
          </cell>
          <cell r="K65">
            <v>1.5203893790547909</v>
          </cell>
          <cell r="L65">
            <v>1.7102205090358233</v>
          </cell>
          <cell r="M65">
            <v>1.7290032818145646</v>
          </cell>
          <cell r="N65">
            <v>1.641999001630581</v>
          </cell>
          <cell r="P65" t="str">
            <v>Avg Loans/Avg Deposits</v>
          </cell>
          <cell r="Q65">
            <v>82.376227090007617</v>
          </cell>
          <cell r="R65">
            <v>85.288819733551094</v>
          </cell>
          <cell r="S65">
            <v>90.527051950036338</v>
          </cell>
          <cell r="T65">
            <v>96.523082213133733</v>
          </cell>
          <cell r="U65">
            <v>101.95642156333386</v>
          </cell>
          <cell r="V65">
            <v>106.22872069340042</v>
          </cell>
          <cell r="W65">
            <v>107.19988674016159</v>
          </cell>
          <cell r="X65">
            <v>109.92231475248215</v>
          </cell>
          <cell r="Y65">
            <v>111.93990701262418</v>
          </cell>
          <cell r="Z65">
            <v>111.57763272902943</v>
          </cell>
          <cell r="AA65">
            <v>110.54370800303637</v>
          </cell>
          <cell r="AB65">
            <v>110.31189663812557</v>
          </cell>
        </row>
        <row r="66">
          <cell r="P66" t="str">
            <v>Avg Loans/Avg Depo &amp; Equity</v>
          </cell>
          <cell r="Q66">
            <v>85.085608734411295</v>
          </cell>
          <cell r="R66">
            <v>88.24208977346008</v>
          </cell>
          <cell r="S66">
            <v>94.739200112771243</v>
          </cell>
          <cell r="T66">
            <v>99.643264750248647</v>
          </cell>
          <cell r="U66">
            <v>101.10037612081126</v>
          </cell>
          <cell r="V66">
            <v>104.53943783415723</v>
          </cell>
          <cell r="W66">
            <v>107.50026567369369</v>
          </cell>
          <cell r="X66">
            <v>111.28064427467115</v>
          </cell>
          <cell r="Y66">
            <v>115.78058750280189</v>
          </cell>
          <cell r="Z66">
            <v>117.47487025497811</v>
          </cell>
          <cell r="AA66">
            <v>116.53772846017398</v>
          </cell>
          <cell r="AB66">
            <v>116.53990505974896</v>
          </cell>
        </row>
        <row r="67">
          <cell r="B67" t="str">
            <v>Specific Reserve</v>
          </cell>
          <cell r="C67">
            <v>0</v>
          </cell>
          <cell r="D67">
            <v>0</v>
          </cell>
          <cell r="E67">
            <v>271.33365500000002</v>
          </cell>
          <cell r="F67">
            <v>272.97055499999999</v>
          </cell>
          <cell r="G67">
            <v>289.30635000000001</v>
          </cell>
          <cell r="H67">
            <v>316.29219499999999</v>
          </cell>
          <cell r="I67">
            <v>409.67789499999998</v>
          </cell>
          <cell r="J67">
            <v>435.00255018420506</v>
          </cell>
          <cell r="K67">
            <v>509.20642999999995</v>
          </cell>
          <cell r="L67">
            <v>512.72478065445353</v>
          </cell>
          <cell r="M67">
            <v>528.58508210394768</v>
          </cell>
          <cell r="N67">
            <v>565.71621933927167</v>
          </cell>
          <cell r="P67" t="str">
            <v>Period-End Loans/Deposits</v>
          </cell>
          <cell r="Q67">
            <v>85.084430804538599</v>
          </cell>
          <cell r="R67">
            <v>85.462636527256279</v>
          </cell>
          <cell r="S67">
            <v>95.060665147378742</v>
          </cell>
          <cell r="T67">
            <v>97.911068376076543</v>
          </cell>
          <cell r="U67">
            <v>106.08691658920026</v>
          </cell>
          <cell r="V67">
            <v>106.3552682804809</v>
          </cell>
          <cell r="W67">
            <v>107.87989557332733</v>
          </cell>
          <cell r="X67">
            <v>111.92851899008586</v>
          </cell>
          <cell r="Y67">
            <v>111.94964888397743</v>
          </cell>
          <cell r="Z67">
            <v>111.21919935585782</v>
          </cell>
          <cell r="AA67">
            <v>109.89548657767077</v>
          </cell>
          <cell r="AB67">
            <v>110.71148236323631</v>
          </cell>
        </row>
        <row r="68">
          <cell r="B68" t="str">
            <v>Specific Reserve/NPLs (%)</v>
          </cell>
          <cell r="C68" t="str">
            <v>na</v>
          </cell>
          <cell r="D68" t="str">
            <v>na</v>
          </cell>
          <cell r="E68">
            <v>27.688774630309375</v>
          </cell>
          <cell r="F68">
            <v>24.066320444560819</v>
          </cell>
          <cell r="G68">
            <v>33.530247258414825</v>
          </cell>
          <cell r="H68">
            <v>49.757686045322608</v>
          </cell>
          <cell r="I68">
            <v>71.491026057154016</v>
          </cell>
          <cell r="J68">
            <v>63.304694908154225</v>
          </cell>
          <cell r="K68">
            <v>40.491460083574204</v>
          </cell>
          <cell r="L68">
            <v>26.379488751776808</v>
          </cell>
          <cell r="M68">
            <v>26.287069629507982</v>
          </cell>
          <cell r="N68">
            <v>34.359787637792586</v>
          </cell>
        </row>
        <row r="69">
          <cell r="B69" t="str">
            <v>General Reserve</v>
          </cell>
          <cell r="C69">
            <v>2315.1305339999999</v>
          </cell>
          <cell r="D69">
            <v>0</v>
          </cell>
          <cell r="E69">
            <v>644.41334500000005</v>
          </cell>
          <cell r="F69">
            <v>808.81044499999996</v>
          </cell>
          <cell r="G69">
            <v>664.29264999999987</v>
          </cell>
          <cell r="H69">
            <v>494.91680499999995</v>
          </cell>
          <cell r="I69">
            <v>581.10110499999973</v>
          </cell>
          <cell r="J69">
            <v>726.78576838654021</v>
          </cell>
          <cell r="K69">
            <v>1085.84357</v>
          </cell>
          <cell r="L69">
            <v>1344.2753501249786</v>
          </cell>
          <cell r="M69">
            <v>1407.009095308792</v>
          </cell>
          <cell r="N69">
            <v>1360.7112431395706</v>
          </cell>
          <cell r="P69" t="str">
            <v>Capital Information</v>
          </cell>
        </row>
        <row r="70">
          <cell r="B70" t="str">
            <v>General Reserve/NPLs (%)</v>
          </cell>
          <cell r="C70" t="e">
            <v>#DIV/0!</v>
          </cell>
          <cell r="D70" t="e">
            <v>#DIV/0!</v>
          </cell>
          <cell r="E70">
            <v>65.760422821373936</v>
          </cell>
          <cell r="F70">
            <v>71.308392028868582</v>
          </cell>
          <cell r="G70">
            <v>76.990694488550332</v>
          </cell>
          <cell r="H70">
            <v>77.858117876554459</v>
          </cell>
          <cell r="I70">
            <v>101.40531072440699</v>
          </cell>
          <cell r="J70">
            <v>105.76708415115161</v>
          </cell>
          <cell r="K70">
            <v>86.344926107199228</v>
          </cell>
          <cell r="L70">
            <v>69.162439218656644</v>
          </cell>
          <cell r="M70">
            <v>69.971982392155013</v>
          </cell>
          <cell r="N70">
            <v>82.645234045505063</v>
          </cell>
          <cell r="P70" t="str">
            <v>Tier 1 Ratio (%)</v>
          </cell>
          <cell r="Q70" t="e">
            <v>#DIV/0!</v>
          </cell>
          <cell r="R70" t="e">
            <v>#DIV/0!</v>
          </cell>
          <cell r="S70">
            <v>5.7077502037031973</v>
          </cell>
          <cell r="T70">
            <v>6.2119320704425416</v>
          </cell>
          <cell r="U70">
            <v>7.5772079497527098</v>
          </cell>
          <cell r="V70">
            <v>9.2980198827211868</v>
          </cell>
          <cell r="W70">
            <v>7.932598629672249</v>
          </cell>
          <cell r="X70">
            <v>7.827630364023241</v>
          </cell>
          <cell r="Y70">
            <v>9.4265824287043909</v>
          </cell>
          <cell r="Z70">
            <v>9.4371844064279333</v>
          </cell>
          <cell r="AA70">
            <v>9.3639344054147635</v>
          </cell>
          <cell r="AB70">
            <v>9.3113055457209093</v>
          </cell>
        </row>
        <row r="71">
          <cell r="B71" t="str">
            <v>Net Charge-offs (NCO)</v>
          </cell>
          <cell r="C71">
            <v>1255.2463950000001</v>
          </cell>
          <cell r="D71">
            <v>1785.11</v>
          </cell>
          <cell r="E71">
            <v>0</v>
          </cell>
          <cell r="F71">
            <v>518.6</v>
          </cell>
          <cell r="G71">
            <v>362.79999999999995</v>
          </cell>
          <cell r="H71">
            <v>241.79999999999998</v>
          </cell>
          <cell r="I71">
            <v>101</v>
          </cell>
          <cell r="J71">
            <v>155.20000000000002</v>
          </cell>
          <cell r="K71">
            <v>280.79999999999995</v>
          </cell>
          <cell r="L71">
            <v>850.1833707658252</v>
          </cell>
          <cell r="M71">
            <v>887.31673532359741</v>
          </cell>
          <cell r="N71">
            <v>940.95577388195045</v>
          </cell>
          <cell r="P71" t="str">
            <v>Tier 2 Ratio (%)</v>
          </cell>
          <cell r="Q71" t="e">
            <v>#DIV/0!</v>
          </cell>
          <cell r="R71" t="e">
            <v>#DIV/0!</v>
          </cell>
          <cell r="S71">
            <v>4.6314151605852496</v>
          </cell>
          <cell r="T71">
            <v>5.0509747591367109</v>
          </cell>
          <cell r="U71">
            <v>4.3502069253654341</v>
          </cell>
          <cell r="V71">
            <v>4.2285330041382272</v>
          </cell>
          <cell r="W71">
            <v>3.6511106009102186</v>
          </cell>
          <cell r="X71">
            <v>3.9915990220924158</v>
          </cell>
          <cell r="Y71">
            <v>4.0834464953488245</v>
          </cell>
          <cell r="Z71">
            <v>3.8642036961024111</v>
          </cell>
          <cell r="AA71">
            <v>3.7124508741334834</v>
          </cell>
          <cell r="AB71">
            <v>3.52898392388565</v>
          </cell>
        </row>
        <row r="72">
          <cell r="B72" t="str">
            <v>NCO/Avg Total Credit (%)</v>
          </cell>
          <cell r="C72" t="e">
            <v>#DIV/0!</v>
          </cell>
          <cell r="D72" t="e">
            <v>#DIV/0!</v>
          </cell>
          <cell r="E72">
            <v>0</v>
          </cell>
          <cell r="F72">
            <v>0.91417660337207063</v>
          </cell>
          <cell r="G72">
            <v>0.61891456476394158</v>
          </cell>
          <cell r="H72">
            <v>0.38679349750221864</v>
          </cell>
          <cell r="I72">
            <v>0.13607265002314481</v>
          </cell>
          <cell r="J72">
            <v>0.18009685961682195</v>
          </cell>
          <cell r="K72">
            <v>0.28983430566297252</v>
          </cell>
          <cell r="L72">
            <v>0.79645036177194206</v>
          </cell>
          <cell r="M72">
            <v>0.80470911527782285</v>
          </cell>
          <cell r="N72">
            <v>0.82082535934199907</v>
          </cell>
          <cell r="P72" t="str">
            <v>Total CAR (%)</v>
          </cell>
          <cell r="Q72" t="e">
            <v>#DIV/0!</v>
          </cell>
          <cell r="R72" t="e">
            <v>#DIV/0!</v>
          </cell>
          <cell r="S72">
            <v>10.339165364288448</v>
          </cell>
          <cell r="T72">
            <v>11.262906829579252</v>
          </cell>
          <cell r="U72">
            <v>11.927414875118144</v>
          </cell>
          <cell r="V72">
            <v>13.526552886859413</v>
          </cell>
          <cell r="W72">
            <v>11.583709230582468</v>
          </cell>
          <cell r="X72">
            <v>11.819229386115657</v>
          </cell>
          <cell r="Y72">
            <v>13.510028924053216</v>
          </cell>
          <cell r="Z72">
            <v>13.301388102530344</v>
          </cell>
          <cell r="AA72">
            <v>13.076385279548248</v>
          </cell>
          <cell r="AB72">
            <v>12.84028946960656</v>
          </cell>
        </row>
        <row r="73">
          <cell r="B73" t="str">
            <v>LLPE/Avg Loans (%)</v>
          </cell>
          <cell r="C73">
            <v>5.6482325622906453</v>
          </cell>
          <cell r="D73">
            <v>1.5639306043447803</v>
          </cell>
          <cell r="E73">
            <v>0.76082302079916075</v>
          </cell>
          <cell r="F73">
            <v>1.530003125795063</v>
          </cell>
          <cell r="G73">
            <v>0.60767473454807208</v>
          </cell>
          <cell r="H73">
            <v>0.33329836647307864</v>
          </cell>
          <cell r="I73">
            <v>0.42418019943257312</v>
          </cell>
          <cell r="J73">
            <v>0.45975768882400109</v>
          </cell>
          <cell r="K73">
            <v>1.2706432085335786</v>
          </cell>
          <cell r="L73">
            <v>1.0398889299737253</v>
          </cell>
          <cell r="M73">
            <v>0.90615752622089185</v>
          </cell>
          <cell r="N73">
            <v>0.84333508485824171</v>
          </cell>
        </row>
        <row r="152">
          <cell r="P152">
            <v>3810988.7930000001</v>
          </cell>
          <cell r="Q152">
            <v>0</v>
          </cell>
        </row>
        <row r="167">
          <cell r="C167">
            <v>2891795.6310000001</v>
          </cell>
          <cell r="D167">
            <v>3078048.412</v>
          </cell>
          <cell r="E167">
            <v>4094917.1359999999</v>
          </cell>
          <cell r="F167">
            <v>4859382.1409999998</v>
          </cell>
        </row>
        <row r="171">
          <cell r="A171" t="str">
            <v>Contra Account of Guarantee Issued</v>
          </cell>
        </row>
        <row r="188">
          <cell r="P188">
            <v>2791587</v>
          </cell>
          <cell r="Q188">
            <v>0</v>
          </cell>
        </row>
        <row r="192">
          <cell r="P192">
            <v>2348914.6860000002</v>
          </cell>
        </row>
        <row r="203">
          <cell r="C203">
            <v>331599</v>
          </cell>
          <cell r="D203">
            <v>316714</v>
          </cell>
          <cell r="E203">
            <v>620630</v>
          </cell>
          <cell r="F203">
            <v>1055526</v>
          </cell>
        </row>
        <row r="207">
          <cell r="A207" t="str">
            <v xml:space="preserve">    Guarantee Payment</v>
          </cell>
        </row>
      </sheetData>
      <sheetData sheetId="9" refreshError="1">
        <row r="1">
          <cell r="A1" t="str">
            <v>Summary of 2Q06 results</v>
          </cell>
        </row>
        <row r="3">
          <cell r="A3" t="str">
            <v>(Won billions)</v>
          </cell>
          <cell r="B3" t="str">
            <v>2Q06A</v>
          </cell>
          <cell r="C3" t="str">
            <v>2Q05</v>
          </cell>
          <cell r="D3" t="str">
            <v>Change (y-y)</v>
          </cell>
          <cell r="E3" t="str">
            <v>1Q06</v>
          </cell>
          <cell r="F3" t="str">
            <v>Change (q-q)</v>
          </cell>
          <cell r="G3" t="str">
            <v>2Q06E</v>
          </cell>
          <cell r="H3" t="str">
            <v>Difference</v>
          </cell>
          <cell r="V3" t="str">
            <v>1Q05</v>
          </cell>
          <cell r="W3" t="str">
            <v>2Q05</v>
          </cell>
          <cell r="X3" t="str">
            <v>3Q05</v>
          </cell>
          <cell r="Y3" t="str">
            <v>4Q05</v>
          </cell>
        </row>
        <row r="4">
          <cell r="A4" t="str">
            <v>Income statement</v>
          </cell>
        </row>
        <row r="5">
          <cell r="A5" t="str">
            <v>Net operating revenue</v>
          </cell>
          <cell r="B5">
            <v>696.29200000000003</v>
          </cell>
          <cell r="C5">
            <v>522.69100000000026</v>
          </cell>
          <cell r="D5">
            <v>0.33212930775544192</v>
          </cell>
          <cell r="E5">
            <v>769.59800000000007</v>
          </cell>
          <cell r="F5">
            <v>-9.525232653931015E-2</v>
          </cell>
          <cell r="G5">
            <v>700.58100000000002</v>
          </cell>
          <cell r="H5">
            <v>-6.1220615460596539E-3</v>
          </cell>
          <cell r="K5" t="str">
            <v>Provisioning expenses</v>
          </cell>
          <cell r="V5">
            <v>505.05099999999993</v>
          </cell>
          <cell r="W5">
            <v>522.69100000000026</v>
          </cell>
          <cell r="X5">
            <v>573.55799999999988</v>
          </cell>
          <cell r="Y5">
            <v>579.17199999999991</v>
          </cell>
        </row>
        <row r="6">
          <cell r="A6" t="str">
            <v xml:space="preserve">   Net interest income</v>
          </cell>
          <cell r="B6">
            <v>591.87300000000005</v>
          </cell>
          <cell r="C6">
            <v>491.70000000000005</v>
          </cell>
          <cell r="D6">
            <v>0.20372788285539967</v>
          </cell>
          <cell r="E6">
            <v>581.80199999999991</v>
          </cell>
          <cell r="F6">
            <v>1.7310012684728093E-2</v>
          </cell>
          <cell r="G6">
            <v>591.87300000000005</v>
          </cell>
          <cell r="H6">
            <v>0</v>
          </cell>
          <cell r="V6">
            <v>450.30029676699996</v>
          </cell>
          <cell r="W6">
            <v>491.70000000000005</v>
          </cell>
          <cell r="X6">
            <v>510.80000000000007</v>
          </cell>
          <cell r="Y6">
            <v>543.35845403600013</v>
          </cell>
        </row>
        <row r="7">
          <cell r="A7" t="str">
            <v xml:space="preserve">   Non-interest income</v>
          </cell>
          <cell r="B7">
            <v>104.419</v>
          </cell>
          <cell r="C7">
            <v>30.991000000000167</v>
          </cell>
          <cell r="D7">
            <v>2.3693330321706121</v>
          </cell>
          <cell r="E7">
            <v>187.79600000000019</v>
          </cell>
          <cell r="F7">
            <v>-0.44397644252273805</v>
          </cell>
          <cell r="G7">
            <v>108.70800000000001</v>
          </cell>
          <cell r="H7">
            <v>-3.9454317989476517E-2</v>
          </cell>
          <cell r="K7" t="str">
            <v>Actual</v>
          </cell>
          <cell r="L7" t="str">
            <v>Expected</v>
          </cell>
          <cell r="V7">
            <v>54.750703232999982</v>
          </cell>
          <cell r="W7">
            <v>30.991000000000167</v>
          </cell>
          <cell r="X7">
            <v>62.757999999999853</v>
          </cell>
          <cell r="Y7">
            <v>35.8135459639998</v>
          </cell>
        </row>
        <row r="8">
          <cell r="A8" t="str">
            <v>Loan loss prov. Expenses</v>
          </cell>
          <cell r="B8">
            <v>59.65</v>
          </cell>
          <cell r="C8">
            <v>23.966999999999999</v>
          </cell>
          <cell r="D8">
            <v>1.4888388200442275</v>
          </cell>
          <cell r="E8">
            <v>43.924999999999997</v>
          </cell>
          <cell r="F8">
            <v>0.35799658508821852</v>
          </cell>
          <cell r="G8">
            <v>63.939000000000007</v>
          </cell>
          <cell r="H8">
            <v>-6.7079560205821287E-2</v>
          </cell>
          <cell r="J8" t="str">
            <v>Corp</v>
          </cell>
          <cell r="K8">
            <v>35.9</v>
          </cell>
          <cell r="L8">
            <v>36</v>
          </cell>
          <cell r="V8">
            <v>62.860999999999997</v>
          </cell>
          <cell r="W8">
            <v>23.966999999999999</v>
          </cell>
          <cell r="X8">
            <v>29.13</v>
          </cell>
          <cell r="Y8">
            <v>95.847999999999999</v>
          </cell>
        </row>
        <row r="9">
          <cell r="A9" t="str">
            <v>SG&amp;A expenses</v>
          </cell>
          <cell r="B9">
            <v>324.84399999999999</v>
          </cell>
          <cell r="C9">
            <v>245.69799999999995</v>
          </cell>
          <cell r="D9">
            <v>0.32212716424228138</v>
          </cell>
          <cell r="E9">
            <v>340.69400000000002</v>
          </cell>
          <cell r="F9">
            <v>-4.6522686046716499E-2</v>
          </cell>
          <cell r="G9">
            <v>324.84399999999999</v>
          </cell>
          <cell r="H9">
            <v>0</v>
          </cell>
          <cell r="J9" t="str">
            <v>Retail</v>
          </cell>
          <cell r="K9">
            <v>22.8</v>
          </cell>
          <cell r="L9">
            <v>22.8</v>
          </cell>
          <cell r="V9">
            <v>250.036</v>
          </cell>
          <cell r="W9">
            <v>245.69799999999995</v>
          </cell>
          <cell r="X9">
            <v>238.11399999999998</v>
          </cell>
          <cell r="Y9">
            <v>307.02600000000007</v>
          </cell>
        </row>
        <row r="10">
          <cell r="A10" t="str">
            <v>Operating profits</v>
          </cell>
          <cell r="B10">
            <v>311.79800000000006</v>
          </cell>
          <cell r="C10">
            <v>253.02600000000032</v>
          </cell>
          <cell r="D10">
            <v>0.23227652494209949</v>
          </cell>
          <cell r="E10">
            <v>384.9790000000001</v>
          </cell>
          <cell r="F10">
            <v>-0.19009088807441454</v>
          </cell>
          <cell r="G10">
            <v>311.79800000000006</v>
          </cell>
          <cell r="H10">
            <v>0</v>
          </cell>
          <cell r="J10" t="str">
            <v>C/C</v>
          </cell>
          <cell r="K10">
            <v>2.6</v>
          </cell>
          <cell r="L10">
            <v>2.6</v>
          </cell>
          <cell r="V10">
            <v>192.15399999999994</v>
          </cell>
          <cell r="W10">
            <v>253.02600000000032</v>
          </cell>
          <cell r="X10">
            <v>306.31399999999991</v>
          </cell>
          <cell r="Y10">
            <v>176.29799999999983</v>
          </cell>
        </row>
        <row r="11">
          <cell r="A11" t="str">
            <v>Non-operating income</v>
          </cell>
          <cell r="B11">
            <v>34.134999999999934</v>
          </cell>
          <cell r="C11">
            <v>45.23599999999999</v>
          </cell>
          <cell r="D11">
            <v>-0.24540189229817089</v>
          </cell>
          <cell r="E11">
            <v>30.067999999999998</v>
          </cell>
          <cell r="F11">
            <v>0.13526007715843869</v>
          </cell>
          <cell r="G11">
            <v>34.134999999999998</v>
          </cell>
          <cell r="H11">
            <v>-1.8873791418627661E-15</v>
          </cell>
          <cell r="V11">
            <v>72.852000000000004</v>
          </cell>
          <cell r="W11">
            <v>45.23599999999999</v>
          </cell>
          <cell r="X11">
            <v>16.148000000000003</v>
          </cell>
          <cell r="Y11">
            <v>106.03999999999996</v>
          </cell>
        </row>
        <row r="12">
          <cell r="A12" t="str">
            <v>Pretax profits</v>
          </cell>
          <cell r="B12">
            <v>345.93299999999999</v>
          </cell>
          <cell r="C12">
            <v>298.26200000000028</v>
          </cell>
          <cell r="D12">
            <v>0.15982927761498167</v>
          </cell>
          <cell r="E12">
            <v>415.04700000000008</v>
          </cell>
          <cell r="F12">
            <v>-0.16652090004264597</v>
          </cell>
          <cell r="G12">
            <v>345.93300000000005</v>
          </cell>
          <cell r="H12">
            <v>0</v>
          </cell>
          <cell r="V12">
            <v>265.00599999999997</v>
          </cell>
          <cell r="W12">
            <v>298.26200000000028</v>
          </cell>
          <cell r="X12">
            <v>322.46199999999993</v>
          </cell>
          <cell r="Y12">
            <v>282.33799999999979</v>
          </cell>
        </row>
        <row r="13">
          <cell r="A13" t="str">
            <v>Net profits</v>
          </cell>
          <cell r="B13">
            <v>244.09899999999999</v>
          </cell>
          <cell r="C13">
            <v>261.39100000000025</v>
          </cell>
          <cell r="D13">
            <v>-6.6153769640118654E-2</v>
          </cell>
          <cell r="E13">
            <v>288.28800000000012</v>
          </cell>
          <cell r="F13">
            <v>-0.15328074703074746</v>
          </cell>
          <cell r="G13">
            <v>244.09899999999999</v>
          </cell>
          <cell r="H13">
            <v>0</v>
          </cell>
          <cell r="V13">
            <v>204.90199999999999</v>
          </cell>
          <cell r="W13">
            <v>261.39100000000025</v>
          </cell>
          <cell r="X13">
            <v>235.19699999999995</v>
          </cell>
          <cell r="Y13">
            <v>205.26199999999977</v>
          </cell>
        </row>
        <row r="14">
          <cell r="A14" t="str">
            <v xml:space="preserve">   Net interest margin *</v>
          </cell>
          <cell r="B14">
            <v>2.46E-2</v>
          </cell>
          <cell r="C14">
            <v>2.4447579188013619E-2</v>
          </cell>
          <cell r="D14">
            <v>1.5242081198638124</v>
          </cell>
          <cell r="E14">
            <v>2.6724603208946176E-2</v>
          </cell>
          <cell r="F14">
            <v>-21.246032089461757</v>
          </cell>
          <cell r="G14">
            <v>2.4622077189826692E-2</v>
          </cell>
          <cell r="H14">
            <v>-0.22077189826691379</v>
          </cell>
          <cell r="V14">
            <v>2.2953968171109906E-2</v>
          </cell>
          <cell r="W14">
            <v>2.4447579188013619E-2</v>
          </cell>
          <cell r="X14">
            <v>2.4129847724601534E-2</v>
          </cell>
          <cell r="Y14">
            <v>2.5017312347218826E-2</v>
          </cell>
        </row>
        <row r="15">
          <cell r="A15" t="str">
            <v xml:space="preserve">   Cost / income</v>
          </cell>
          <cell r="B15">
            <v>0.46653415521074487</v>
          </cell>
          <cell r="C15">
            <v>0.47006357484632377</v>
          </cell>
          <cell r="E15">
            <v>0.44269085938373021</v>
          </cell>
          <cell r="G15">
            <v>0.46367800439920576</v>
          </cell>
        </row>
        <row r="16">
          <cell r="A16" t="str">
            <v xml:space="preserve">   LLPE / Avg. total credit (annualized)</v>
          </cell>
          <cell r="B16">
            <v>3.2501023574513922E-3</v>
          </cell>
          <cell r="C16">
            <v>1.5305366756734784E-3</v>
          </cell>
          <cell r="D16">
            <v>17.195656817779138</v>
          </cell>
          <cell r="E16">
            <v>2.6354667997069902E-3</v>
          </cell>
          <cell r="F16">
            <v>6.1463555774440195</v>
          </cell>
          <cell r="G16">
            <v>3.4837940542824112E-3</v>
          </cell>
          <cell r="H16">
            <v>-2.3369169683101894</v>
          </cell>
        </row>
        <row r="17">
          <cell r="A17" t="str">
            <v>Balance sheet</v>
          </cell>
        </row>
        <row r="18">
          <cell r="A18" t="str">
            <v>Total assets</v>
          </cell>
          <cell r="B18">
            <v>110710.629</v>
          </cell>
          <cell r="C18">
            <v>88273.888000000006</v>
          </cell>
          <cell r="D18">
            <v>0.2541718905595276</v>
          </cell>
          <cell r="E18">
            <v>97381.525999999998</v>
          </cell>
          <cell r="F18">
            <v>0.13687506806989247</v>
          </cell>
          <cell r="G18">
            <v>110710.62899999999</v>
          </cell>
          <cell r="H18">
            <v>0</v>
          </cell>
          <cell r="V18">
            <v>86033.645000000004</v>
          </cell>
          <cell r="W18">
            <v>88273.888000000006</v>
          </cell>
          <cell r="X18">
            <v>92580.868000000002</v>
          </cell>
          <cell r="Y18">
            <v>95915.497224970997</v>
          </cell>
        </row>
        <row r="19">
          <cell r="A19" t="str">
            <v xml:space="preserve">   Net loans</v>
          </cell>
          <cell r="B19">
            <v>80782.680999999997</v>
          </cell>
          <cell r="C19">
            <v>63077.800999999999</v>
          </cell>
          <cell r="D19">
            <v>0.28068321532007756</v>
          </cell>
          <cell r="E19">
            <v>67832.312999999995</v>
          </cell>
          <cell r="F19">
            <v>0.19091738770576794</v>
          </cell>
          <cell r="G19">
            <v>80782.680999999997</v>
          </cell>
          <cell r="H19">
            <v>0</v>
          </cell>
          <cell r="V19">
            <v>59929.012999999999</v>
          </cell>
          <cell r="W19">
            <v>63077.800999999999</v>
          </cell>
          <cell r="X19">
            <v>66676.78</v>
          </cell>
          <cell r="Y19">
            <v>66446.510872058003</v>
          </cell>
        </row>
        <row r="20">
          <cell r="A20" t="str">
            <v>Total liabilities</v>
          </cell>
          <cell r="B20">
            <v>103317.999</v>
          </cell>
          <cell r="C20">
            <v>82868.596000000005</v>
          </cell>
          <cell r="D20">
            <v>0.24676902936789213</v>
          </cell>
          <cell r="E20">
            <v>90348.698999999993</v>
          </cell>
          <cell r="F20">
            <v>0.14354716939532253</v>
          </cell>
          <cell r="G20">
            <v>103317.999</v>
          </cell>
          <cell r="H20">
            <v>0</v>
          </cell>
        </row>
        <row r="21">
          <cell r="A21" t="str">
            <v xml:space="preserve">   Deposits</v>
          </cell>
          <cell r="B21">
            <v>71485.498000000007</v>
          </cell>
          <cell r="C21">
            <v>59354.055</v>
          </cell>
          <cell r="D21">
            <v>0.20439114058845687</v>
          </cell>
          <cell r="E21">
            <v>62083.572</v>
          </cell>
          <cell r="F21">
            <v>0.15143983661249405</v>
          </cell>
          <cell r="G21">
            <v>71485.498000000007</v>
          </cell>
          <cell r="H21">
            <v>0</v>
          </cell>
          <cell r="V21">
            <v>57649.256000000001</v>
          </cell>
          <cell r="W21">
            <v>59354.055</v>
          </cell>
          <cell r="X21">
            <v>63542.572999999997</v>
          </cell>
          <cell r="Y21">
            <v>63223.361314558999</v>
          </cell>
        </row>
        <row r="22">
          <cell r="A22" t="str">
            <v>Shareholders' equity</v>
          </cell>
          <cell r="B22">
            <v>7392.63</v>
          </cell>
          <cell r="C22">
            <v>5405.2920000000004</v>
          </cell>
          <cell r="D22">
            <v>0.36766524361681108</v>
          </cell>
          <cell r="E22">
            <v>7032.8269999999993</v>
          </cell>
          <cell r="F22">
            <v>5.1160507716171644E-2</v>
          </cell>
          <cell r="G22">
            <v>7392.63</v>
          </cell>
          <cell r="H22">
            <v>0</v>
          </cell>
        </row>
        <row r="23">
          <cell r="A23" t="str">
            <v xml:space="preserve">   Tier 1 ratio</v>
          </cell>
          <cell r="B23" t="str">
            <v>NA</v>
          </cell>
          <cell r="C23">
            <v>8.3606358453860011E-2</v>
          </cell>
          <cell r="D23" t="str">
            <v>NA</v>
          </cell>
          <cell r="E23">
            <v>9.3579741492587729E-2</v>
          </cell>
          <cell r="F23" t="str">
            <v>NA</v>
          </cell>
          <cell r="G23">
            <v>8.4619620457365624E-2</v>
          </cell>
          <cell r="H23" t="str">
            <v>NA</v>
          </cell>
          <cell r="V23">
            <v>7.9892089447319251E-2</v>
          </cell>
          <cell r="W23">
            <v>8.3606358453860011E-2</v>
          </cell>
          <cell r="X23">
            <v>8.7889852683509823E-2</v>
          </cell>
          <cell r="Y23">
            <v>9.2980198827211868E-2</v>
          </cell>
        </row>
        <row r="24">
          <cell r="A24" t="str">
            <v xml:space="preserve">   BIS ratio</v>
          </cell>
          <cell r="B24" t="str">
            <v>NA</v>
          </cell>
          <cell r="C24">
            <v>0.11712397502112852</v>
          </cell>
          <cell r="D24" t="str">
            <v>NA</v>
          </cell>
          <cell r="E24">
            <v>0.1319079489647719</v>
          </cell>
          <cell r="F24" t="str">
            <v>NA</v>
          </cell>
          <cell r="G24">
            <v>0.11669748249537576</v>
          </cell>
          <cell r="H24" t="str">
            <v>NA</v>
          </cell>
          <cell r="V24">
            <v>0.11827261065988857</v>
          </cell>
          <cell r="W24">
            <v>0.11712397502112852</v>
          </cell>
          <cell r="X24">
            <v>0.13044302643290387</v>
          </cell>
          <cell r="Y24">
            <v>0.13464044330804373</v>
          </cell>
        </row>
        <row r="25">
          <cell r="A25" t="str">
            <v>Asset quality</v>
          </cell>
        </row>
        <row r="26">
          <cell r="A26" t="str">
            <v>Precautionary &amp; below</v>
          </cell>
          <cell r="B26">
            <v>1566.4</v>
          </cell>
          <cell r="C26">
            <v>1908.8370000000002</v>
          </cell>
          <cell r="D26">
            <v>-0.17939562152242439</v>
          </cell>
          <cell r="E26">
            <v>1649.21</v>
          </cell>
          <cell r="F26">
            <v>-5.0211919646376058E-2</v>
          </cell>
          <cell r="G26">
            <v>1566.3759179810002</v>
          </cell>
          <cell r="H26">
            <v>1.5374354727759609E-5</v>
          </cell>
          <cell r="V26">
            <v>2221.1600000000003</v>
          </cell>
          <cell r="W26">
            <v>1908.8370000000002</v>
          </cell>
          <cell r="X26">
            <v>1874.9870000000001</v>
          </cell>
          <cell r="Y26">
            <v>1695.2289999999998</v>
          </cell>
        </row>
        <row r="27">
          <cell r="A27" t="str">
            <v xml:space="preserve">   % of total credit</v>
          </cell>
          <cell r="B27">
            <v>1.9968181447336218E-2</v>
          </cell>
          <cell r="C27">
            <v>2.9904687705499693E-2</v>
          </cell>
          <cell r="D27">
            <v>-99.365062581634746</v>
          </cell>
          <cell r="E27">
            <v>2.4117835061594643E-2</v>
          </cell>
          <cell r="F27">
            <v>-41.496536142584247</v>
          </cell>
          <cell r="G27">
            <v>1.9967878177901553E-2</v>
          </cell>
          <cell r="H27">
            <v>3.0326943466565948E-3</v>
          </cell>
          <cell r="V27">
            <v>3.6149921691661924E-2</v>
          </cell>
          <cell r="W27">
            <v>2.9904687705499693E-2</v>
          </cell>
          <cell r="X27">
            <v>2.9374997091855124E-2</v>
          </cell>
          <cell r="Y27">
            <v>2.6099049556369932E-2</v>
          </cell>
        </row>
        <row r="28">
          <cell r="A28" t="str">
            <v xml:space="preserve">   Coverage ratio</v>
          </cell>
          <cell r="B28">
            <v>0.54973186925434114</v>
          </cell>
          <cell r="C28">
            <v>0.46288394451700166</v>
          </cell>
          <cell r="D28">
            <v>868.47924737339486</v>
          </cell>
          <cell r="E28">
            <v>0.50597013115370382</v>
          </cell>
          <cell r="F28">
            <v>437.61738100637325</v>
          </cell>
          <cell r="G28">
            <v>0.549738405778047</v>
          </cell>
          <cell r="H28">
            <v>-6.5365237058578884E-2</v>
          </cell>
          <cell r="V28">
            <v>0.4323758756685695</v>
          </cell>
          <cell r="W28">
            <v>0.46288394451700166</v>
          </cell>
          <cell r="X28">
            <v>0.46133546525922575</v>
          </cell>
          <cell r="Y28">
            <v>0.47852473028717657</v>
          </cell>
        </row>
        <row r="29">
          <cell r="A29" t="str">
            <v>Substandard &amp; below</v>
          </cell>
          <cell r="B29">
            <v>581.70000000000005</v>
          </cell>
          <cell r="C29">
            <v>698.13900000000001</v>
          </cell>
          <cell r="D29">
            <v>-0.16678483797639143</v>
          </cell>
          <cell r="E29">
            <v>627.81100000000004</v>
          </cell>
          <cell r="F29">
            <v>-7.3447263587289813E-2</v>
          </cell>
          <cell r="G29">
            <v>581.64281241800006</v>
          </cell>
          <cell r="H29">
            <v>9.832079203775379E-5</v>
          </cell>
          <cell r="V29">
            <v>849.53700000000003</v>
          </cell>
          <cell r="W29">
            <v>698.13900000000001</v>
          </cell>
          <cell r="X29">
            <v>684.29499999999985</v>
          </cell>
          <cell r="Y29">
            <v>635.66500000000008</v>
          </cell>
        </row>
        <row r="30">
          <cell r="A30" t="str">
            <v xml:space="preserve">   % of total credit</v>
          </cell>
          <cell r="B30">
            <v>7.4154054825813828E-3</v>
          </cell>
          <cell r="C30">
            <v>1.0937355452576542E-2</v>
          </cell>
          <cell r="D30">
            <v>-35.219499699951591</v>
          </cell>
          <cell r="E30">
            <v>9.1810273693797607E-3</v>
          </cell>
          <cell r="F30">
            <v>-17.656218867983778</v>
          </cell>
          <cell r="G30">
            <v>7.4146778484598412E-3</v>
          </cell>
          <cell r="H30">
            <v>7.2763412154158019E-3</v>
          </cell>
          <cell r="V30">
            <v>1.3826422240707285E-2</v>
          </cell>
          <cell r="W30">
            <v>1.0937355452576542E-2</v>
          </cell>
          <cell r="X30">
            <v>1.0720694935469418E-2</v>
          </cell>
          <cell r="Y30">
            <v>9.7864373109768036E-3</v>
          </cell>
        </row>
        <row r="31">
          <cell r="A31" t="str">
            <v xml:space="preserve">   Coverage ratio</v>
          </cell>
          <cell r="B31">
            <v>1.4803163142513323</v>
          </cell>
          <cell r="C31">
            <v>1.2656075652556296</v>
          </cell>
          <cell r="D31">
            <v>2147.0874899570267</v>
          </cell>
          <cell r="E31">
            <v>1.3291436435487749</v>
          </cell>
          <cell r="F31">
            <v>1511.7267070255734</v>
          </cell>
          <cell r="G31">
            <v>1.4804567023191699</v>
          </cell>
          <cell r="H31">
            <v>-1.4038806783767122</v>
          </cell>
          <cell r="V31">
            <v>1.1304698912466438</v>
          </cell>
          <cell r="W31">
            <v>1.2656075652556296</v>
          </cell>
          <cell r="X31">
            <v>1.2640717819069263</v>
          </cell>
          <cell r="Y31">
            <v>1.2761580392187706</v>
          </cell>
        </row>
        <row r="33">
          <cell r="B33">
            <v>861.1</v>
          </cell>
        </row>
        <row r="34">
          <cell r="B34">
            <v>78444.800000000003</v>
          </cell>
        </row>
        <row r="37">
          <cell r="A37" t="str">
            <v>In line bottom line, however…</v>
          </cell>
        </row>
        <row r="39">
          <cell r="A39" t="str">
            <v>XXX</v>
          </cell>
        </row>
        <row r="40">
          <cell r="A40" t="str">
            <v>XXX</v>
          </cell>
        </row>
        <row r="41">
          <cell r="A41" t="str">
            <v>XXX</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bs"/>
      <sheetName val="comp"/>
      <sheetName val="fd"/>
      <sheetName val="p&amp;l"/>
      <sheetName val="fdeps"/>
      <sheetName val="T Tea-DCF"/>
      <sheetName val="ebitda-dcf"/>
      <sheetName val="warren"/>
      <sheetName val="caphis"/>
      <sheetName val="ecopro"/>
      <sheetName val="investments"/>
      <sheetName val="Tata Tea"/>
      <sheetName val="interim tables"/>
      <sheetName val="Tata Tea Forecasts"/>
      <sheetName val="Tetley Forecasts "/>
      <sheetName val="Consol Forecasts"/>
      <sheetName val="interims"/>
      <sheetName val="Report Data"/>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
          <cell r="A1" t="str">
            <v>Tata Tea- Stand alone</v>
          </cell>
          <cell r="P1">
            <v>-1.2756266034106289E-2</v>
          </cell>
          <cell r="Q1">
            <v>-0.71777532597723237</v>
          </cell>
          <cell r="R1">
            <v>-0.8919224149690983</v>
          </cell>
          <cell r="T1">
            <v>4.1021528591697018</v>
          </cell>
          <cell r="U1">
            <v>-1.4131169158390851</v>
          </cell>
          <cell r="V1">
            <v>-6.4518127784272536</v>
          </cell>
          <cell r="W1">
            <v>-0.56355511760097166</v>
          </cell>
          <cell r="AH1">
            <v>0.30758737925529062</v>
          </cell>
          <cell r="AL1" t="str">
            <v>CMP: Rs</v>
          </cell>
          <cell r="AM1">
            <v>545</v>
          </cell>
        </row>
        <row r="2">
          <cell r="A2" t="str">
            <v>Interims analysis</v>
          </cell>
          <cell r="L2" t="str">
            <v>Standalone</v>
          </cell>
          <cell r="O2">
            <v>38050</v>
          </cell>
          <cell r="P2">
            <v>37956</v>
          </cell>
          <cell r="Q2">
            <v>37865</v>
          </cell>
          <cell r="R2">
            <v>37773</v>
          </cell>
          <cell r="T2">
            <v>37681</v>
          </cell>
          <cell r="U2">
            <v>37591</v>
          </cell>
          <cell r="V2">
            <v>37500</v>
          </cell>
          <cell r="W2">
            <v>37408</v>
          </cell>
          <cell r="X2">
            <v>37316</v>
          </cell>
          <cell r="Y2">
            <v>37226</v>
          </cell>
          <cell r="Z2">
            <v>37135</v>
          </cell>
          <cell r="AA2">
            <v>37043</v>
          </cell>
          <cell r="AB2">
            <v>36951</v>
          </cell>
          <cell r="AC2">
            <v>36861</v>
          </cell>
          <cell r="AD2">
            <v>36770</v>
          </cell>
          <cell r="AE2">
            <v>36678</v>
          </cell>
          <cell r="AF2">
            <v>36586</v>
          </cell>
          <cell r="AG2">
            <v>36495</v>
          </cell>
          <cell r="AH2">
            <v>36404</v>
          </cell>
          <cell r="AI2">
            <v>36312</v>
          </cell>
          <cell r="AJ2">
            <v>36220</v>
          </cell>
          <cell r="AK2">
            <v>36130</v>
          </cell>
          <cell r="AL2">
            <v>36039</v>
          </cell>
          <cell r="AM2">
            <v>35947</v>
          </cell>
          <cell r="AN2">
            <v>35855</v>
          </cell>
          <cell r="AO2">
            <v>35765</v>
          </cell>
          <cell r="AP2">
            <v>35674</v>
          </cell>
          <cell r="AQ2">
            <v>35582</v>
          </cell>
        </row>
        <row r="3">
          <cell r="A3" t="str">
            <v>Y/ E Mar (Rs m)</v>
          </cell>
          <cell r="B3" t="str">
            <v>Q207E</v>
          </cell>
          <cell r="C3" t="str">
            <v>Q107</v>
          </cell>
          <cell r="D3" t="str">
            <v>F2006</v>
          </cell>
          <cell r="E3" t="str">
            <v>Q406E</v>
          </cell>
          <cell r="F3" t="str">
            <v>Q306E</v>
          </cell>
          <cell r="G3" t="str">
            <v>Q206E</v>
          </cell>
          <cell r="H3" t="str">
            <v>1Q06E</v>
          </cell>
          <cell r="I3" t="str">
            <v>F2005</v>
          </cell>
          <cell r="J3" t="str">
            <v>4QF05</v>
          </cell>
          <cell r="K3" t="str">
            <v>3QF05E</v>
          </cell>
          <cell r="L3" t="str">
            <v>2QF05</v>
          </cell>
          <cell r="M3" t="str">
            <v>1QF05</v>
          </cell>
          <cell r="N3" t="str">
            <v>F2004</v>
          </cell>
          <cell r="O3" t="str">
            <v>4Q04</v>
          </cell>
          <cell r="P3" t="str">
            <v>3Q04</v>
          </cell>
          <cell r="Q3" t="str">
            <v>2Q04</v>
          </cell>
          <cell r="R3" t="str">
            <v>1Q04</v>
          </cell>
          <cell r="S3" t="str">
            <v>F2003</v>
          </cell>
          <cell r="T3" t="str">
            <v>4Q03</v>
          </cell>
          <cell r="U3" t="str">
            <v>3Q03</v>
          </cell>
          <cell r="V3" t="str">
            <v>2Q03</v>
          </cell>
          <cell r="W3" t="str">
            <v>1Q03</v>
          </cell>
          <cell r="X3" t="str">
            <v>4Q02</v>
          </cell>
          <cell r="Y3" t="str">
            <v>3Q02</v>
          </cell>
          <cell r="Z3" t="str">
            <v>2Q02</v>
          </cell>
          <cell r="AA3" t="str">
            <v>1Q02</v>
          </cell>
          <cell r="AB3" t="str">
            <v>4Q01</v>
          </cell>
          <cell r="AC3" t="str">
            <v>3Q01</v>
          </cell>
          <cell r="AD3" t="str">
            <v>2Q01</v>
          </cell>
          <cell r="AE3" t="str">
            <v>1Q01</v>
          </cell>
          <cell r="AF3" t="str">
            <v>4Q00</v>
          </cell>
          <cell r="AG3" t="str">
            <v>3Q00</v>
          </cell>
          <cell r="AH3" t="str">
            <v>2Q00</v>
          </cell>
          <cell r="AI3" t="str">
            <v>1Q00</v>
          </cell>
          <cell r="AJ3" t="str">
            <v>4Q99</v>
          </cell>
          <cell r="AK3" t="str">
            <v>3Q99</v>
          </cell>
          <cell r="AL3" t="str">
            <v>2Q99</v>
          </cell>
          <cell r="AM3" t="str">
            <v>1Q99</v>
          </cell>
          <cell r="AN3" t="str">
            <v>4Q98</v>
          </cell>
          <cell r="AO3" t="str">
            <v>3Q98</v>
          </cell>
          <cell r="AP3" t="str">
            <v>2Q98</v>
          </cell>
          <cell r="AQ3" t="str">
            <v>1Q98</v>
          </cell>
          <cell r="AU3" t="str">
            <v>2QF05</v>
          </cell>
        </row>
        <row r="4">
          <cell r="A4" t="str">
            <v>Net sales</v>
          </cell>
          <cell r="C4">
            <v>2543.5</v>
          </cell>
          <cell r="D4">
            <v>9820.5</v>
          </cell>
          <cell r="E4">
            <v>2190.6999999999998</v>
          </cell>
          <cell r="F4">
            <v>2784.7</v>
          </cell>
          <cell r="G4">
            <v>2392</v>
          </cell>
          <cell r="H4">
            <v>2364.6</v>
          </cell>
          <cell r="I4">
            <v>8996.2999999999993</v>
          </cell>
          <cell r="J4">
            <v>2204.1</v>
          </cell>
          <cell r="K4">
            <v>2396.1999999999998</v>
          </cell>
          <cell r="L4">
            <v>2349.1</v>
          </cell>
          <cell r="M4">
            <v>2057.5</v>
          </cell>
          <cell r="N4">
            <v>7824.2</v>
          </cell>
          <cell r="O4">
            <v>1973.1</v>
          </cell>
          <cell r="P4">
            <v>2039.5</v>
          </cell>
          <cell r="Q4">
            <v>2016.8</v>
          </cell>
          <cell r="R4">
            <v>1829.7</v>
          </cell>
          <cell r="S4">
            <v>7607.2000000000007</v>
          </cell>
          <cell r="T4">
            <v>1935</v>
          </cell>
          <cell r="U4">
            <v>1914.1</v>
          </cell>
          <cell r="V4">
            <v>1905.7</v>
          </cell>
          <cell r="W4">
            <v>1852.4</v>
          </cell>
          <cell r="X4">
            <v>2035.8</v>
          </cell>
          <cell r="Y4">
            <v>1975</v>
          </cell>
          <cell r="Z4">
            <v>1860.1</v>
          </cell>
          <cell r="AA4">
            <v>1923.4</v>
          </cell>
          <cell r="AB4">
            <v>2197.4</v>
          </cell>
          <cell r="AC4">
            <v>2016.3</v>
          </cell>
          <cell r="AD4">
            <v>2274.5</v>
          </cell>
          <cell r="AE4">
            <v>1925</v>
          </cell>
          <cell r="AF4">
            <v>2443</v>
          </cell>
          <cell r="AG4">
            <v>2330.1999999999998</v>
          </cell>
          <cell r="AH4">
            <v>2312.8000000000002</v>
          </cell>
          <cell r="AI4">
            <v>2135.6</v>
          </cell>
          <cell r="AJ4">
            <v>2405.1</v>
          </cell>
          <cell r="AK4">
            <v>2041</v>
          </cell>
          <cell r="AL4">
            <v>2153.6</v>
          </cell>
          <cell r="AM4">
            <v>2247.1</v>
          </cell>
          <cell r="AN4">
            <v>2102</v>
          </cell>
          <cell r="AO4">
            <v>2128</v>
          </cell>
          <cell r="AP4">
            <v>2298</v>
          </cell>
          <cell r="AQ4">
            <v>2170</v>
          </cell>
          <cell r="AU4">
            <v>2241.36</v>
          </cell>
        </row>
        <row r="5">
          <cell r="A5" t="str">
            <v>Expenditure</v>
          </cell>
          <cell r="C5">
            <v>1986.8000000000002</v>
          </cell>
          <cell r="D5">
            <v>8062.6</v>
          </cell>
          <cell r="E5">
            <v>2079.1</v>
          </cell>
          <cell r="F5">
            <v>2256.1999999999998</v>
          </cell>
          <cell r="G5">
            <v>1729.3</v>
          </cell>
          <cell r="H5">
            <v>1926.1999999999998</v>
          </cell>
          <cell r="I5">
            <v>7574.4</v>
          </cell>
          <cell r="J5">
            <v>2111.6</v>
          </cell>
          <cell r="K5">
            <v>1982.9</v>
          </cell>
          <cell r="L5">
            <v>1741.8000000000002</v>
          </cell>
          <cell r="M5">
            <v>1702.7999999999997</v>
          </cell>
          <cell r="N5">
            <v>6853</v>
          </cell>
          <cell r="O5">
            <v>1967.6</v>
          </cell>
          <cell r="P5">
            <v>1768.8</v>
          </cell>
          <cell r="Q5">
            <v>1579.7</v>
          </cell>
          <cell r="R5">
            <v>1581.6</v>
          </cell>
          <cell r="S5">
            <v>6748.5</v>
          </cell>
          <cell r="T5">
            <v>2025</v>
          </cell>
          <cell r="U5">
            <v>1659.8</v>
          </cell>
          <cell r="V5">
            <v>1479</v>
          </cell>
          <cell r="W5">
            <v>1584.7</v>
          </cell>
          <cell r="X5">
            <v>2214</v>
          </cell>
          <cell r="Y5">
            <v>1684.7</v>
          </cell>
          <cell r="Z5">
            <v>1323.6</v>
          </cell>
          <cell r="AA5">
            <v>1634.6</v>
          </cell>
          <cell r="AB5">
            <v>2179.9</v>
          </cell>
          <cell r="AC5">
            <v>1652.6</v>
          </cell>
          <cell r="AD5">
            <v>1681.9</v>
          </cell>
          <cell r="AE5">
            <v>1684</v>
          </cell>
          <cell r="AF5">
            <v>2416</v>
          </cell>
          <cell r="AG5">
            <v>1902.6</v>
          </cell>
          <cell r="AH5">
            <v>1717.5</v>
          </cell>
          <cell r="AI5">
            <v>1652.5</v>
          </cell>
          <cell r="AJ5">
            <v>2286.9</v>
          </cell>
          <cell r="AK5">
            <v>1556</v>
          </cell>
          <cell r="AL5">
            <v>1396</v>
          </cell>
          <cell r="AM5">
            <v>1567.8</v>
          </cell>
          <cell r="AN5">
            <v>1846</v>
          </cell>
          <cell r="AO5">
            <v>1588</v>
          </cell>
          <cell r="AP5">
            <v>1735.7</v>
          </cell>
          <cell r="AQ5">
            <v>1962.4</v>
          </cell>
          <cell r="AU5">
            <v>1670.2349999999999</v>
          </cell>
        </row>
        <row r="6">
          <cell r="A6" t="str">
            <v>Operating profit</v>
          </cell>
          <cell r="C6">
            <v>556.69999999999982</v>
          </cell>
          <cell r="D6">
            <v>1757.8999999999996</v>
          </cell>
          <cell r="E6">
            <v>111.59999999999991</v>
          </cell>
          <cell r="F6">
            <v>528.5</v>
          </cell>
          <cell r="G6">
            <v>662.7</v>
          </cell>
          <cell r="H6">
            <v>438.40000000000009</v>
          </cell>
          <cell r="I6">
            <v>1421.8999999999996</v>
          </cell>
          <cell r="J6">
            <v>92.5</v>
          </cell>
          <cell r="K6">
            <v>413.29999999999973</v>
          </cell>
          <cell r="L6">
            <v>607.29999999999973</v>
          </cell>
          <cell r="M6">
            <v>354.70000000000027</v>
          </cell>
          <cell r="N6">
            <v>971.19999999999982</v>
          </cell>
          <cell r="O6">
            <v>5.5</v>
          </cell>
          <cell r="P6">
            <v>270.70000000000005</v>
          </cell>
          <cell r="Q6">
            <v>437.09999999999991</v>
          </cell>
          <cell r="R6">
            <v>248.10000000000014</v>
          </cell>
          <cell r="S6">
            <v>858.7</v>
          </cell>
          <cell r="T6">
            <v>-90</v>
          </cell>
          <cell r="U6">
            <v>254.29999999999995</v>
          </cell>
          <cell r="V6">
            <v>426.70000000000005</v>
          </cell>
          <cell r="W6">
            <v>267.70000000000005</v>
          </cell>
          <cell r="X6">
            <v>-178.20000000000005</v>
          </cell>
          <cell r="Y6">
            <v>290.29999999999995</v>
          </cell>
          <cell r="Z6">
            <v>536.5</v>
          </cell>
          <cell r="AA6">
            <v>288.80000000000018</v>
          </cell>
          <cell r="AB6">
            <v>17.5</v>
          </cell>
          <cell r="AC6">
            <v>363.70000000000005</v>
          </cell>
          <cell r="AD6">
            <v>592.59999999999991</v>
          </cell>
          <cell r="AE6">
            <v>241</v>
          </cell>
          <cell r="AF6">
            <v>27</v>
          </cell>
          <cell r="AG6">
            <v>427.59999999999991</v>
          </cell>
          <cell r="AH6">
            <v>595.30000000000018</v>
          </cell>
          <cell r="AI6">
            <v>483.09999999999991</v>
          </cell>
          <cell r="AJ6">
            <v>118.19999999999982</v>
          </cell>
          <cell r="AK6">
            <v>485</v>
          </cell>
          <cell r="AL6">
            <v>757.59999999999991</v>
          </cell>
          <cell r="AM6">
            <v>679.3</v>
          </cell>
          <cell r="AN6">
            <v>256</v>
          </cell>
          <cell r="AO6">
            <v>540</v>
          </cell>
          <cell r="AP6">
            <v>562.29999999999995</v>
          </cell>
          <cell r="AQ6">
            <v>207.59999999999991</v>
          </cell>
          <cell r="AU6">
            <v>571.125</v>
          </cell>
        </row>
        <row r="7">
          <cell r="A7" t="str">
            <v>Margin %</v>
          </cell>
          <cell r="C7">
            <v>21.887163357578135</v>
          </cell>
          <cell r="D7">
            <v>17.900310574817979</v>
          </cell>
          <cell r="E7">
            <v>5.0942621080020052</v>
          </cell>
          <cell r="F7">
            <v>18.978705066973106</v>
          </cell>
          <cell r="G7">
            <v>27.704849498327761</v>
          </cell>
          <cell r="H7">
            <v>18.540133637824582</v>
          </cell>
          <cell r="I7">
            <v>15.805386658959792</v>
          </cell>
          <cell r="J7">
            <v>4.1967242865568712</v>
          </cell>
          <cell r="K7">
            <v>17.248142892913769</v>
          </cell>
          <cell r="L7">
            <v>25.852454131369448</v>
          </cell>
          <cell r="M7">
            <v>17.239368165249104</v>
          </cell>
          <cell r="N7">
            <v>12.412770634697475</v>
          </cell>
          <cell r="O7">
            <v>0.27874917642288788</v>
          </cell>
          <cell r="P7">
            <v>13.272860995341997</v>
          </cell>
          <cell r="Q7">
            <v>21.672947243157473</v>
          </cell>
          <cell r="R7">
            <v>13.559599934415486</v>
          </cell>
          <cell r="S7">
            <v>45.476699389197719</v>
          </cell>
          <cell r="T7">
            <v>-4.6511627906976747</v>
          </cell>
          <cell r="U7">
            <v>13.285617261376103</v>
          </cell>
          <cell r="V7">
            <v>22.390722569134706</v>
          </cell>
          <cell r="W7">
            <v>14.451522349384584</v>
          </cell>
          <cell r="X7">
            <v>-8.7533156498673765</v>
          </cell>
          <cell r="Y7">
            <v>14.698734177215188</v>
          </cell>
          <cell r="Z7">
            <v>28.842535347561959</v>
          </cell>
          <cell r="AA7">
            <v>15.015077466985556</v>
          </cell>
          <cell r="AB7">
            <v>0.79639574042049688</v>
          </cell>
          <cell r="AC7">
            <v>18.037990378415913</v>
          </cell>
          <cell r="AD7">
            <v>26.054077819300943</v>
          </cell>
          <cell r="AE7">
            <v>12.519480519480519</v>
          </cell>
          <cell r="AF7">
            <v>1.1051985264019648</v>
          </cell>
          <cell r="AG7">
            <v>18.350356192601492</v>
          </cell>
          <cell r="AH7">
            <v>25.739363542026986</v>
          </cell>
          <cell r="AI7">
            <v>22.621277392770178</v>
          </cell>
          <cell r="AJ7">
            <v>4.9145565672944915</v>
          </cell>
          <cell r="AK7">
            <v>23.762861342479177</v>
          </cell>
          <cell r="AL7">
            <v>35.178306092124807</v>
          </cell>
          <cell r="AM7">
            <v>30.23007431800988</v>
          </cell>
          <cell r="AN7">
            <v>12.178877259752616</v>
          </cell>
          <cell r="AO7">
            <v>25.375939849624061</v>
          </cell>
          <cell r="AP7">
            <v>24.469103568320275</v>
          </cell>
          <cell r="AQ7">
            <v>9.5668202764976922</v>
          </cell>
        </row>
        <row r="8">
          <cell r="A8" t="str">
            <v>Interest</v>
          </cell>
          <cell r="C8">
            <v>29.5</v>
          </cell>
          <cell r="D8">
            <v>89.7</v>
          </cell>
          <cell r="E8">
            <v>17.2</v>
          </cell>
          <cell r="F8">
            <v>28.3</v>
          </cell>
          <cell r="G8">
            <v>20.8</v>
          </cell>
          <cell r="H8">
            <v>20.100000000000001</v>
          </cell>
          <cell r="I8">
            <v>84.7</v>
          </cell>
          <cell r="J8">
            <v>14.7</v>
          </cell>
          <cell r="K8">
            <v>24.9</v>
          </cell>
          <cell r="L8">
            <v>23.1</v>
          </cell>
          <cell r="M8">
            <v>22</v>
          </cell>
          <cell r="N8">
            <v>99.4</v>
          </cell>
          <cell r="O8">
            <v>25.5</v>
          </cell>
          <cell r="P8">
            <v>27.8</v>
          </cell>
          <cell r="Q8">
            <v>22.8</v>
          </cell>
          <cell r="R8">
            <v>23.3</v>
          </cell>
          <cell r="S8">
            <v>143.9</v>
          </cell>
          <cell r="T8">
            <v>30.5</v>
          </cell>
          <cell r="U8">
            <v>25.5</v>
          </cell>
          <cell r="V8">
            <v>33.5</v>
          </cell>
          <cell r="W8">
            <v>54.4</v>
          </cell>
          <cell r="X8">
            <v>45.8</v>
          </cell>
          <cell r="Y8">
            <v>66.400000000000006</v>
          </cell>
          <cell r="Z8">
            <v>49.8</v>
          </cell>
          <cell r="AA8">
            <v>51.9</v>
          </cell>
          <cell r="AB8">
            <v>49.5</v>
          </cell>
          <cell r="AC8">
            <v>74.900000000000006</v>
          </cell>
          <cell r="AD8">
            <v>49.9</v>
          </cell>
          <cell r="AE8">
            <v>59</v>
          </cell>
          <cell r="AF8">
            <v>26</v>
          </cell>
          <cell r="AG8">
            <v>66.8</v>
          </cell>
          <cell r="AH8">
            <v>32.6</v>
          </cell>
          <cell r="AI8">
            <v>50.5</v>
          </cell>
          <cell r="AJ8">
            <v>36.700000000000003</v>
          </cell>
          <cell r="AK8">
            <v>45</v>
          </cell>
          <cell r="AL8">
            <v>39.1</v>
          </cell>
          <cell r="AM8">
            <v>60.1</v>
          </cell>
          <cell r="AN8">
            <v>29</v>
          </cell>
          <cell r="AO8">
            <v>53</v>
          </cell>
          <cell r="AP8">
            <v>80.400000000000006</v>
          </cell>
          <cell r="AQ8">
            <v>76.099999999999994</v>
          </cell>
          <cell r="AU8">
            <v>22</v>
          </cell>
        </row>
        <row r="9">
          <cell r="A9" t="str">
            <v>Depreciation</v>
          </cell>
          <cell r="C9">
            <v>45.4</v>
          </cell>
          <cell r="D9">
            <v>194.3</v>
          </cell>
          <cell r="E9">
            <v>51.9</v>
          </cell>
          <cell r="F9">
            <v>43.5</v>
          </cell>
          <cell r="G9">
            <v>49.8</v>
          </cell>
          <cell r="H9">
            <v>44.4</v>
          </cell>
          <cell r="I9">
            <v>219.9</v>
          </cell>
          <cell r="J9">
            <v>60.1</v>
          </cell>
          <cell r="K9">
            <v>52.6</v>
          </cell>
          <cell r="L9">
            <v>54.9</v>
          </cell>
          <cell r="M9">
            <v>52.3</v>
          </cell>
          <cell r="N9">
            <v>220.4</v>
          </cell>
          <cell r="O9">
            <v>54.1</v>
          </cell>
          <cell r="P9">
            <v>54.3</v>
          </cell>
          <cell r="Q9">
            <v>58</v>
          </cell>
          <cell r="R9">
            <v>54</v>
          </cell>
          <cell r="S9">
            <v>226.5</v>
          </cell>
          <cell r="T9">
            <v>62.8</v>
          </cell>
          <cell r="U9">
            <v>55.2</v>
          </cell>
          <cell r="V9">
            <v>56.3</v>
          </cell>
          <cell r="W9">
            <v>52.2</v>
          </cell>
          <cell r="X9">
            <v>57.3</v>
          </cell>
          <cell r="Y9">
            <v>53.5</v>
          </cell>
          <cell r="Z9">
            <v>55.4</v>
          </cell>
          <cell r="AA9">
            <v>50.4</v>
          </cell>
          <cell r="AB9">
            <v>53.1</v>
          </cell>
          <cell r="AC9">
            <v>51.3</v>
          </cell>
          <cell r="AD9">
            <v>48.8</v>
          </cell>
          <cell r="AE9">
            <v>51</v>
          </cell>
          <cell r="AF9">
            <v>43</v>
          </cell>
          <cell r="AG9">
            <v>47.8</v>
          </cell>
          <cell r="AH9">
            <v>48.3</v>
          </cell>
          <cell r="AI9">
            <v>47.2</v>
          </cell>
          <cell r="AJ9">
            <v>51.7</v>
          </cell>
          <cell r="AK9">
            <v>37</v>
          </cell>
          <cell r="AL9">
            <v>47.9</v>
          </cell>
          <cell r="AM9">
            <v>40.5</v>
          </cell>
          <cell r="AN9">
            <v>40</v>
          </cell>
          <cell r="AO9">
            <v>34</v>
          </cell>
          <cell r="AP9">
            <v>37.6</v>
          </cell>
          <cell r="AQ9">
            <v>35.200000000000003</v>
          </cell>
          <cell r="AU9">
            <v>55</v>
          </cell>
        </row>
        <row r="10">
          <cell r="A10" t="str">
            <v>Other income</v>
          </cell>
          <cell r="C10">
            <v>112.3</v>
          </cell>
          <cell r="D10">
            <v>579.6</v>
          </cell>
          <cell r="E10">
            <v>244.6</v>
          </cell>
          <cell r="F10">
            <v>32.700000000000003</v>
          </cell>
          <cell r="G10">
            <v>243.1</v>
          </cell>
          <cell r="H10">
            <v>59.2</v>
          </cell>
          <cell r="I10">
            <v>504.2</v>
          </cell>
          <cell r="J10">
            <v>289.5</v>
          </cell>
          <cell r="K10">
            <v>23.5</v>
          </cell>
          <cell r="L10">
            <v>168.8</v>
          </cell>
          <cell r="M10">
            <v>22.4</v>
          </cell>
          <cell r="N10">
            <v>550.9</v>
          </cell>
          <cell r="O10">
            <v>318.2</v>
          </cell>
          <cell r="P10">
            <v>29.2</v>
          </cell>
          <cell r="Q10">
            <v>89.6</v>
          </cell>
          <cell r="R10">
            <v>123.7</v>
          </cell>
          <cell r="S10">
            <v>260</v>
          </cell>
          <cell r="T10">
            <v>40.799999999999983</v>
          </cell>
          <cell r="U10">
            <v>49.900000000000006</v>
          </cell>
          <cell r="V10">
            <v>79.400000000000006</v>
          </cell>
          <cell r="W10">
            <v>89.9</v>
          </cell>
          <cell r="X10">
            <v>32.200000000000003</v>
          </cell>
          <cell r="Y10">
            <v>14.299999999999997</v>
          </cell>
          <cell r="Z10">
            <v>202</v>
          </cell>
          <cell r="AA10">
            <v>17.899999999999999</v>
          </cell>
          <cell r="AB10">
            <v>125.7</v>
          </cell>
          <cell r="AC10">
            <v>4.5</v>
          </cell>
          <cell r="AD10">
            <v>62.8</v>
          </cell>
          <cell r="AE10">
            <v>305</v>
          </cell>
          <cell r="AF10">
            <v>222</v>
          </cell>
          <cell r="AG10">
            <v>125.2</v>
          </cell>
          <cell r="AH10">
            <v>131.69999999999999</v>
          </cell>
          <cell r="AI10">
            <v>1.5</v>
          </cell>
          <cell r="AJ10">
            <v>44.8</v>
          </cell>
          <cell r="AK10">
            <v>0</v>
          </cell>
          <cell r="AL10">
            <v>116.6</v>
          </cell>
          <cell r="AM10">
            <v>3.3</v>
          </cell>
          <cell r="AN10">
            <v>141</v>
          </cell>
          <cell r="AO10">
            <v>6</v>
          </cell>
          <cell r="AP10">
            <v>108.7</v>
          </cell>
          <cell r="AQ10">
            <v>4.8</v>
          </cell>
          <cell r="AU10">
            <v>100</v>
          </cell>
        </row>
        <row r="11">
          <cell r="A11" t="str">
            <v>Profit before tax</v>
          </cell>
          <cell r="C11">
            <v>594.0999999999998</v>
          </cell>
          <cell r="D11">
            <v>2053.4999999999995</v>
          </cell>
          <cell r="E11">
            <v>287.09999999999997</v>
          </cell>
          <cell r="F11">
            <v>489.40000000000003</v>
          </cell>
          <cell r="G11">
            <v>835.20000000000016</v>
          </cell>
          <cell r="H11">
            <v>433.10000000000008</v>
          </cell>
          <cell r="I11">
            <v>1621.4999999999995</v>
          </cell>
          <cell r="J11">
            <v>307.2</v>
          </cell>
          <cell r="K11">
            <v>359.29999999999973</v>
          </cell>
          <cell r="L11">
            <v>698.09999999999968</v>
          </cell>
          <cell r="M11">
            <v>302.80000000000024</v>
          </cell>
          <cell r="N11">
            <v>1202.2999999999997</v>
          </cell>
          <cell r="O11">
            <v>244.1</v>
          </cell>
          <cell r="P11">
            <v>217.8</v>
          </cell>
          <cell r="Q11">
            <v>445.89999999999986</v>
          </cell>
          <cell r="R11">
            <v>294.50000000000011</v>
          </cell>
          <cell r="S11">
            <v>748.30000000000007</v>
          </cell>
          <cell r="T11">
            <v>-142.50000000000003</v>
          </cell>
          <cell r="U11">
            <v>223.49999999999997</v>
          </cell>
          <cell r="V11">
            <v>416.30000000000007</v>
          </cell>
          <cell r="W11">
            <v>251.00000000000003</v>
          </cell>
          <cell r="X11">
            <v>-249.10000000000008</v>
          </cell>
          <cell r="Y11">
            <v>184.69999999999993</v>
          </cell>
          <cell r="Z11">
            <v>633.29999999999995</v>
          </cell>
          <cell r="AA11">
            <v>204.40000000000018</v>
          </cell>
          <cell r="AB11">
            <v>40.600000000000009</v>
          </cell>
          <cell r="AC11">
            <v>242.00000000000006</v>
          </cell>
          <cell r="AD11">
            <v>556.69999999999993</v>
          </cell>
          <cell r="AE11">
            <v>436</v>
          </cell>
          <cell r="AF11">
            <v>180</v>
          </cell>
          <cell r="AG11">
            <v>438.19999999999987</v>
          </cell>
          <cell r="AH11">
            <v>646.10000000000014</v>
          </cell>
          <cell r="AI11">
            <v>386.89999999999992</v>
          </cell>
          <cell r="AJ11">
            <v>74.59999999999981</v>
          </cell>
          <cell r="AK11">
            <v>403</v>
          </cell>
          <cell r="AL11">
            <v>787.19999999999993</v>
          </cell>
          <cell r="AM11">
            <v>581.99999999999989</v>
          </cell>
          <cell r="AN11">
            <v>328</v>
          </cell>
          <cell r="AO11">
            <v>459</v>
          </cell>
          <cell r="AP11">
            <v>553</v>
          </cell>
          <cell r="AQ11">
            <v>101.09999999999991</v>
          </cell>
          <cell r="AU11">
            <v>594.125</v>
          </cell>
        </row>
        <row r="12">
          <cell r="A12" t="str">
            <v>Extraordinary items</v>
          </cell>
          <cell r="C12">
            <v>-22</v>
          </cell>
          <cell r="D12">
            <v>251.70000000000002</v>
          </cell>
          <cell r="E12">
            <v>-23.1</v>
          </cell>
          <cell r="F12">
            <v>217.5</v>
          </cell>
          <cell r="G12">
            <v>-16.8</v>
          </cell>
          <cell r="H12">
            <v>89.4</v>
          </cell>
          <cell r="I12">
            <v>2.0419999999999998</v>
          </cell>
          <cell r="J12">
            <v>-26</v>
          </cell>
          <cell r="M12">
            <v>0</v>
          </cell>
          <cell r="N12">
            <v>0</v>
          </cell>
          <cell r="O12">
            <v>0</v>
          </cell>
          <cell r="S12">
            <v>252.4</v>
          </cell>
          <cell r="T12">
            <v>252.4</v>
          </cell>
          <cell r="U12">
            <v>0</v>
          </cell>
          <cell r="V12">
            <v>0</v>
          </cell>
          <cell r="W12">
            <v>0</v>
          </cell>
          <cell r="X12">
            <v>0</v>
          </cell>
          <cell r="Y12">
            <v>85.7</v>
          </cell>
          <cell r="Z12">
            <v>0</v>
          </cell>
          <cell r="AA12">
            <v>0</v>
          </cell>
          <cell r="AC12">
            <v>0</v>
          </cell>
          <cell r="AD12">
            <v>0</v>
          </cell>
          <cell r="AE12">
            <v>0</v>
          </cell>
        </row>
        <row r="13">
          <cell r="A13" t="str">
            <v>Tax</v>
          </cell>
          <cell r="C13">
            <v>126.5</v>
          </cell>
          <cell r="D13">
            <v>435.9</v>
          </cell>
          <cell r="E13">
            <v>70.8</v>
          </cell>
          <cell r="F13">
            <v>82.8</v>
          </cell>
          <cell r="G13">
            <v>194.5</v>
          </cell>
          <cell r="H13">
            <v>88.4</v>
          </cell>
          <cell r="I13">
            <v>332.3</v>
          </cell>
          <cell r="J13">
            <v>22.9</v>
          </cell>
          <cell r="K13">
            <v>84.9</v>
          </cell>
          <cell r="L13">
            <v>166.10000000000002</v>
          </cell>
          <cell r="M13">
            <v>78.3</v>
          </cell>
          <cell r="N13">
            <v>287</v>
          </cell>
          <cell r="O13">
            <v>57.4</v>
          </cell>
          <cell r="P13">
            <v>62.1</v>
          </cell>
          <cell r="Q13">
            <v>96.3</v>
          </cell>
          <cell r="R13">
            <v>71.2</v>
          </cell>
          <cell r="S13">
            <v>294.8</v>
          </cell>
          <cell r="T13">
            <v>75</v>
          </cell>
          <cell r="U13">
            <v>53.8</v>
          </cell>
          <cell r="V13">
            <v>108.5</v>
          </cell>
          <cell r="W13">
            <v>57.5</v>
          </cell>
          <cell r="X13">
            <v>-86.5</v>
          </cell>
          <cell r="Y13">
            <v>63.500000000000007</v>
          </cell>
          <cell r="Z13">
            <v>109.4</v>
          </cell>
          <cell r="AA13">
            <v>52.1</v>
          </cell>
          <cell r="AB13">
            <v>-50</v>
          </cell>
          <cell r="AC13">
            <v>77.5</v>
          </cell>
          <cell r="AD13">
            <v>196.5</v>
          </cell>
          <cell r="AE13">
            <v>50</v>
          </cell>
          <cell r="AF13">
            <v>-18</v>
          </cell>
          <cell r="AG13">
            <v>113</v>
          </cell>
          <cell r="AH13">
            <v>184</v>
          </cell>
          <cell r="AI13">
            <v>126</v>
          </cell>
          <cell r="AJ13">
            <v>12</v>
          </cell>
          <cell r="AK13">
            <v>123</v>
          </cell>
          <cell r="AL13">
            <v>234</v>
          </cell>
          <cell r="AM13">
            <v>191</v>
          </cell>
          <cell r="AN13">
            <v>122</v>
          </cell>
          <cell r="AO13">
            <v>147</v>
          </cell>
          <cell r="AP13">
            <v>128.1</v>
          </cell>
          <cell r="AQ13">
            <v>22.9</v>
          </cell>
          <cell r="AU13">
            <v>178.23750000000001</v>
          </cell>
        </row>
        <row r="14">
          <cell r="A14" t="str">
            <v>Reported Net profit</v>
          </cell>
          <cell r="C14">
            <v>445.5999999999998</v>
          </cell>
          <cell r="D14">
            <v>1869.2999999999995</v>
          </cell>
          <cell r="E14">
            <v>193.19999999999996</v>
          </cell>
          <cell r="F14">
            <v>624.1</v>
          </cell>
          <cell r="G14">
            <v>623.9000000000002</v>
          </cell>
          <cell r="H14">
            <v>434.1</v>
          </cell>
          <cell r="I14">
            <v>1289.1999999999996</v>
          </cell>
          <cell r="J14">
            <v>258.3</v>
          </cell>
          <cell r="K14">
            <v>274.39999999999975</v>
          </cell>
          <cell r="L14">
            <v>531.99999999999966</v>
          </cell>
          <cell r="M14">
            <v>224.50000000000023</v>
          </cell>
          <cell r="N14">
            <v>915.29999999999973</v>
          </cell>
          <cell r="O14">
            <v>186.7</v>
          </cell>
          <cell r="P14">
            <v>155.70000000000002</v>
          </cell>
          <cell r="Q14">
            <v>349.59999999999985</v>
          </cell>
          <cell r="R14">
            <v>223.30000000000013</v>
          </cell>
          <cell r="S14">
            <v>705.90000000000009</v>
          </cell>
          <cell r="T14">
            <v>34.899999999999977</v>
          </cell>
          <cell r="U14">
            <v>169.7</v>
          </cell>
          <cell r="V14">
            <v>307.80000000000007</v>
          </cell>
          <cell r="W14">
            <v>193.50000000000003</v>
          </cell>
          <cell r="X14">
            <v>-162.60000000000008</v>
          </cell>
          <cell r="Y14">
            <v>206.89999999999992</v>
          </cell>
          <cell r="Z14">
            <v>523.9</v>
          </cell>
          <cell r="AA14">
            <v>152.30000000000018</v>
          </cell>
          <cell r="AB14">
            <v>90.600000000000009</v>
          </cell>
          <cell r="AC14">
            <v>164.50000000000006</v>
          </cell>
          <cell r="AD14">
            <v>360.19999999999993</v>
          </cell>
          <cell r="AE14">
            <v>386</v>
          </cell>
          <cell r="AF14">
            <v>198</v>
          </cell>
          <cell r="AG14">
            <v>325.19999999999987</v>
          </cell>
          <cell r="AH14">
            <v>462.10000000000014</v>
          </cell>
          <cell r="AI14">
            <v>260.89999999999992</v>
          </cell>
          <cell r="AJ14">
            <v>62.59999999999981</v>
          </cell>
          <cell r="AK14">
            <v>280</v>
          </cell>
          <cell r="AL14">
            <v>553.19999999999993</v>
          </cell>
          <cell r="AM14">
            <v>390.99999999999989</v>
          </cell>
          <cell r="AN14">
            <v>206</v>
          </cell>
          <cell r="AO14">
            <v>312</v>
          </cell>
          <cell r="AP14">
            <v>424.9</v>
          </cell>
          <cell r="AQ14">
            <v>78.199999999999903</v>
          </cell>
          <cell r="AU14">
            <v>415.88749999999999</v>
          </cell>
        </row>
        <row r="15">
          <cell r="A15" t="str">
            <v>Extraordinary items</v>
          </cell>
          <cell r="C15">
            <v>-22</v>
          </cell>
          <cell r="D15">
            <v>251.70000000000002</v>
          </cell>
          <cell r="E15">
            <v>-23.1</v>
          </cell>
          <cell r="F15">
            <v>217.5</v>
          </cell>
          <cell r="H15">
            <v>89.4</v>
          </cell>
          <cell r="J15">
            <v>0</v>
          </cell>
          <cell r="L15">
            <v>0</v>
          </cell>
          <cell r="M15">
            <v>0</v>
          </cell>
          <cell r="N15">
            <v>0</v>
          </cell>
          <cell r="O15">
            <v>0</v>
          </cell>
          <cell r="P15">
            <v>0</v>
          </cell>
          <cell r="Q15">
            <v>0</v>
          </cell>
          <cell r="R15">
            <v>0</v>
          </cell>
          <cell r="S15">
            <v>169.108</v>
          </cell>
          <cell r="T15">
            <v>169.108</v>
          </cell>
          <cell r="U15">
            <v>0</v>
          </cell>
          <cell r="V15">
            <v>0</v>
          </cell>
          <cell r="W15">
            <v>0</v>
          </cell>
          <cell r="X15">
            <v>21.7</v>
          </cell>
          <cell r="Y15">
            <v>70</v>
          </cell>
          <cell r="Z15">
            <v>0</v>
          </cell>
          <cell r="AA15">
            <v>0</v>
          </cell>
          <cell r="AB15">
            <v>116</v>
          </cell>
          <cell r="AC15">
            <v>0</v>
          </cell>
          <cell r="AD15">
            <v>0</v>
          </cell>
          <cell r="AE15">
            <v>303.89999999999998</v>
          </cell>
          <cell r="AF15">
            <v>62.5</v>
          </cell>
          <cell r="AG15">
            <v>112.5</v>
          </cell>
          <cell r="AH15">
            <v>0</v>
          </cell>
          <cell r="AI15">
            <v>0</v>
          </cell>
          <cell r="AJ15">
            <v>-0.129</v>
          </cell>
          <cell r="AK15">
            <v>0.129</v>
          </cell>
          <cell r="AL15">
            <v>0</v>
          </cell>
          <cell r="AM15">
            <v>0</v>
          </cell>
          <cell r="AN15">
            <v>0</v>
          </cell>
          <cell r="AO15">
            <v>0</v>
          </cell>
          <cell r="AP15">
            <v>0</v>
          </cell>
          <cell r="AQ15">
            <v>0</v>
          </cell>
        </row>
        <row r="16">
          <cell r="A16" t="str">
            <v>Net profit (Adjusted)</v>
          </cell>
          <cell r="C16">
            <v>467.5999999999998</v>
          </cell>
          <cell r="D16">
            <v>1617.5999999999995</v>
          </cell>
          <cell r="E16">
            <v>216.29999999999995</v>
          </cell>
          <cell r="F16">
            <v>406.6</v>
          </cell>
          <cell r="G16">
            <v>640.70000000000016</v>
          </cell>
          <cell r="H16">
            <v>344.70000000000005</v>
          </cell>
          <cell r="I16">
            <v>1289.1999999999996</v>
          </cell>
          <cell r="J16">
            <v>284.3</v>
          </cell>
          <cell r="K16">
            <v>274.39999999999975</v>
          </cell>
          <cell r="L16">
            <v>531.99999999999966</v>
          </cell>
          <cell r="M16">
            <v>224.50000000000023</v>
          </cell>
          <cell r="N16">
            <v>915.29999999999973</v>
          </cell>
          <cell r="O16">
            <v>186.7</v>
          </cell>
          <cell r="P16">
            <v>155.70000000000002</v>
          </cell>
          <cell r="Q16">
            <v>349.59999999999985</v>
          </cell>
          <cell r="R16">
            <v>223.30000000000013</v>
          </cell>
          <cell r="S16">
            <v>536.79200000000003</v>
          </cell>
          <cell r="T16">
            <v>-134.20800000000003</v>
          </cell>
          <cell r="U16">
            <v>169.7</v>
          </cell>
          <cell r="V16">
            <v>307.80000000000007</v>
          </cell>
          <cell r="W16">
            <v>193.50000000000003</v>
          </cell>
          <cell r="X16">
            <v>-184.30000000000007</v>
          </cell>
          <cell r="Y16">
            <v>136.89999999999992</v>
          </cell>
          <cell r="Z16">
            <v>523.9</v>
          </cell>
          <cell r="AA16">
            <v>152.30000000000018</v>
          </cell>
          <cell r="AB16">
            <v>-25.399999999999991</v>
          </cell>
          <cell r="AC16">
            <v>164.50000000000006</v>
          </cell>
          <cell r="AD16">
            <v>360.19999999999993</v>
          </cell>
          <cell r="AE16">
            <v>82.100000000000023</v>
          </cell>
          <cell r="AF16">
            <v>135.5</v>
          </cell>
          <cell r="AG16">
            <v>212.69999999999987</v>
          </cell>
          <cell r="AH16">
            <v>462.10000000000014</v>
          </cell>
          <cell r="AI16">
            <v>260.89999999999992</v>
          </cell>
          <cell r="AJ16">
            <v>62.728999999999807</v>
          </cell>
          <cell r="AK16">
            <v>279.87099999999998</v>
          </cell>
          <cell r="AL16">
            <v>553.19999999999993</v>
          </cell>
          <cell r="AM16">
            <v>390.99999999999989</v>
          </cell>
          <cell r="AN16">
            <v>206</v>
          </cell>
          <cell r="AO16">
            <v>312</v>
          </cell>
          <cell r="AP16">
            <v>424.9</v>
          </cell>
          <cell r="AQ16">
            <v>78.199999999999903</v>
          </cell>
        </row>
        <row r="17">
          <cell r="A17" t="str">
            <v>Tax rate %</v>
          </cell>
          <cell r="C17">
            <v>21.292711664702917</v>
          </cell>
          <cell r="G17">
            <v>23.287835249042139</v>
          </cell>
          <cell r="H17">
            <v>20.410990533364117</v>
          </cell>
          <cell r="J17">
            <v>7.454427083333333</v>
          </cell>
          <cell r="K17">
            <v>23.629279153910403</v>
          </cell>
          <cell r="L17">
            <v>23.793152843432186</v>
          </cell>
          <cell r="M17">
            <v>25.858652575957709</v>
          </cell>
          <cell r="O17">
            <v>23.51495288816059</v>
          </cell>
          <cell r="P17">
            <v>28.512396694214875</v>
          </cell>
          <cell r="Q17">
            <v>21.59677057636242</v>
          </cell>
          <cell r="R17">
            <v>24.176570458404065</v>
          </cell>
          <cell r="T17">
            <v>-52.631578947368411</v>
          </cell>
          <cell r="U17">
            <v>24.071588366890385</v>
          </cell>
          <cell r="V17">
            <v>26.062935383137155</v>
          </cell>
          <cell r="W17">
            <v>22.908366533864537</v>
          </cell>
          <cell r="X17" t="str">
            <v>na</v>
          </cell>
          <cell r="Y17">
            <v>34.38007579859233</v>
          </cell>
          <cell r="Z17">
            <v>17.274593399652616</v>
          </cell>
          <cell r="AA17">
            <v>25.489236790606633</v>
          </cell>
          <cell r="AB17" t="str">
            <v>na</v>
          </cell>
          <cell r="AC17">
            <v>32.024793388429742</v>
          </cell>
          <cell r="AD17">
            <v>35.297287587569613</v>
          </cell>
          <cell r="AE17">
            <v>11.467889908256881</v>
          </cell>
          <cell r="AF17">
            <v>-10</v>
          </cell>
          <cell r="AG17">
            <v>25.787311729803751</v>
          </cell>
          <cell r="AH17">
            <v>28.47856368983129</v>
          </cell>
          <cell r="AI17">
            <v>32.566554665288194</v>
          </cell>
          <cell r="AJ17">
            <v>16.085790884718541</v>
          </cell>
          <cell r="AK17">
            <v>30.521091811414394</v>
          </cell>
          <cell r="AL17">
            <v>29.725609756097562</v>
          </cell>
          <cell r="AM17">
            <v>32.817869415807564</v>
          </cell>
          <cell r="AN17">
            <v>37.195121951219512</v>
          </cell>
          <cell r="AO17">
            <v>32.026143790849673</v>
          </cell>
          <cell r="AP17">
            <v>23.164556962025316</v>
          </cell>
          <cell r="AQ17">
            <v>22.650840751730978</v>
          </cell>
        </row>
        <row r="18">
          <cell r="A18" t="str">
            <v>Equity shares (m)</v>
          </cell>
          <cell r="K18">
            <v>56.22</v>
          </cell>
          <cell r="L18">
            <v>56.22</v>
          </cell>
          <cell r="M18">
            <v>56.22</v>
          </cell>
          <cell r="N18">
            <v>56.22</v>
          </cell>
          <cell r="O18">
            <v>56.22</v>
          </cell>
          <cell r="P18">
            <v>56.22</v>
          </cell>
          <cell r="Q18">
            <v>56.22</v>
          </cell>
          <cell r="R18">
            <v>56.22</v>
          </cell>
          <cell r="T18">
            <v>56.22</v>
          </cell>
          <cell r="U18">
            <v>56.22</v>
          </cell>
          <cell r="V18">
            <v>56.22</v>
          </cell>
          <cell r="W18">
            <v>56.22</v>
          </cell>
          <cell r="X18">
            <v>56.22</v>
          </cell>
          <cell r="Y18">
            <v>56.22</v>
          </cell>
          <cell r="Z18">
            <v>56.22</v>
          </cell>
          <cell r="AA18">
            <v>56.22</v>
          </cell>
          <cell r="AB18">
            <v>56.22</v>
          </cell>
          <cell r="AC18">
            <v>56.22</v>
          </cell>
          <cell r="AD18">
            <v>56.22</v>
          </cell>
          <cell r="AE18">
            <v>56.22</v>
          </cell>
          <cell r="AF18">
            <v>56.22</v>
          </cell>
          <cell r="AG18">
            <v>56.22</v>
          </cell>
          <cell r="AH18">
            <v>56.22</v>
          </cell>
          <cell r="AI18">
            <v>56.22</v>
          </cell>
          <cell r="AJ18">
            <v>48.73</v>
          </cell>
          <cell r="AK18">
            <v>48.73</v>
          </cell>
          <cell r="AL18">
            <v>48.73</v>
          </cell>
          <cell r="AM18">
            <v>48.73</v>
          </cell>
          <cell r="AN18">
            <v>48.73</v>
          </cell>
          <cell r="AO18">
            <v>48.73</v>
          </cell>
          <cell r="AP18">
            <v>48.73</v>
          </cell>
          <cell r="AQ18">
            <v>48.73</v>
          </cell>
        </row>
        <row r="19">
          <cell r="A19" t="str">
            <v>EPS (Rs)</v>
          </cell>
          <cell r="K19">
            <v>4.8808253290643853</v>
          </cell>
          <cell r="L19">
            <v>9.462824617573812</v>
          </cell>
          <cell r="M19">
            <v>3.9932408395588799</v>
          </cell>
          <cell r="N19">
            <v>16.280683030949834</v>
          </cell>
          <cell r="O19">
            <v>3.3208822483102098</v>
          </cell>
          <cell r="P19">
            <v>2.769477054429029</v>
          </cell>
          <cell r="Q19">
            <v>6.2184276058342203</v>
          </cell>
          <cell r="R19">
            <v>3.9718961223763807</v>
          </cell>
          <cell r="T19">
            <v>0.62077552472429698</v>
          </cell>
          <cell r="U19">
            <v>3.0184987548914974</v>
          </cell>
          <cell r="V19">
            <v>5.4749199573105667</v>
          </cell>
          <cell r="W19">
            <v>3.4418356456776955</v>
          </cell>
          <cell r="X19">
            <v>-2.8922091782283901</v>
          </cell>
          <cell r="Y19">
            <v>3.6801849875489134</v>
          </cell>
          <cell r="Z19">
            <v>9.3187477765919606</v>
          </cell>
          <cell r="AA19">
            <v>2.7090003557452897</v>
          </cell>
          <cell r="AB19">
            <v>1.6115261472785487</v>
          </cell>
          <cell r="AC19">
            <v>2.9260049804340102</v>
          </cell>
          <cell r="AD19">
            <v>6.4069726076129481</v>
          </cell>
          <cell r="AE19">
            <v>6.8658840270366417</v>
          </cell>
          <cell r="AF19">
            <v>3.5218783351120599</v>
          </cell>
          <cell r="AG19">
            <v>5.7844183564567748</v>
          </cell>
          <cell r="AH19">
            <v>8.2194948416933507</v>
          </cell>
          <cell r="AI19">
            <v>4.6406972607612937</v>
          </cell>
          <cell r="AJ19">
            <v>1.2846295916273305</v>
          </cell>
          <cell r="AK19">
            <v>5.7459470552021346</v>
          </cell>
          <cell r="AL19">
            <v>11.352349681920787</v>
          </cell>
          <cell r="AM19">
            <v>8.0238046378001204</v>
          </cell>
          <cell r="AN19">
            <v>4.2273753334701416</v>
          </cell>
          <cell r="AO19">
            <v>6.4026267186538073</v>
          </cell>
          <cell r="AP19">
            <v>8.719474656269238</v>
          </cell>
          <cell r="AQ19">
            <v>1.6047609275600228</v>
          </cell>
        </row>
        <row r="20">
          <cell r="A20" t="str">
            <v>CFPS (Rs)</v>
          </cell>
          <cell r="O20">
            <v>4.2831732479544646</v>
          </cell>
          <cell r="P20">
            <v>3.7353255069370332</v>
          </cell>
          <cell r="Q20">
            <v>7.2500889363215917</v>
          </cell>
          <cell r="R20">
            <v>4.9324083955887605</v>
          </cell>
          <cell r="T20">
            <v>1.7378157239416574</v>
          </cell>
          <cell r="U20">
            <v>4.0003557452863747</v>
          </cell>
          <cell r="V20">
            <v>6.4763429384560673</v>
          </cell>
          <cell r="W20">
            <v>4.3703308431163297</v>
          </cell>
          <cell r="X20">
            <v>-1.8729989327641425</v>
          </cell>
          <cell r="Y20">
            <v>4.6318036286019195</v>
          </cell>
          <cell r="Z20">
            <v>10.304162219850586</v>
          </cell>
          <cell r="AA20">
            <v>3.6054784774101778</v>
          </cell>
          <cell r="AB20">
            <v>2.5560298826040557</v>
          </cell>
          <cell r="AC20">
            <v>3.8384916399857714</v>
          </cell>
          <cell r="AD20">
            <v>7.2749911063678399</v>
          </cell>
          <cell r="AE20">
            <v>7.7730345072927784</v>
          </cell>
          <cell r="AF20">
            <v>4.2867307008182145</v>
          </cell>
          <cell r="AG20">
            <v>6.6346495908929191</v>
          </cell>
          <cell r="AH20">
            <v>9.0786197082888673</v>
          </cell>
          <cell r="AI20">
            <v>5.4802561366061884</v>
          </cell>
          <cell r="AJ20">
            <v>2.345577672891439</v>
          </cell>
          <cell r="AK20">
            <v>6.505232916068131</v>
          </cell>
          <cell r="AL20">
            <v>12.335317053150009</v>
          </cell>
          <cell r="AM20">
            <v>8.8549148368561443</v>
          </cell>
          <cell r="AN20">
            <v>5.0482249127847325</v>
          </cell>
          <cell r="AO20">
            <v>7.1003488610712093</v>
          </cell>
          <cell r="AP20">
            <v>9.4910732608249546</v>
          </cell>
          <cell r="AQ20">
            <v>2.3271085573568624</v>
          </cell>
        </row>
        <row r="21">
          <cell r="A21" t="str">
            <v>Average tea prices (Rs/kg)</v>
          </cell>
          <cell r="P21">
            <v>60</v>
          </cell>
          <cell r="Q21">
            <v>55</v>
          </cell>
          <cell r="R21">
            <v>56</v>
          </cell>
          <cell r="T21">
            <v>57</v>
          </cell>
          <cell r="U21">
            <v>58</v>
          </cell>
          <cell r="V21">
            <v>59</v>
          </cell>
          <cell r="W21">
            <v>57</v>
          </cell>
          <cell r="X21">
            <v>47</v>
          </cell>
          <cell r="Y21">
            <v>55.566666666666663</v>
          </cell>
          <cell r="Z21">
            <v>63.026666666666671</v>
          </cell>
          <cell r="AA21">
            <v>62.25</v>
          </cell>
          <cell r="AB21">
            <v>65.243333333333339</v>
          </cell>
          <cell r="AC21">
            <v>59.673333333333325</v>
          </cell>
          <cell r="AD21">
            <v>66.906666666666666</v>
          </cell>
          <cell r="AE21">
            <v>58.39</v>
          </cell>
          <cell r="AF21">
            <v>59.7</v>
          </cell>
          <cell r="AG21">
            <v>80.400000000000006</v>
          </cell>
          <cell r="AH21">
            <v>76.7</v>
          </cell>
          <cell r="AI21">
            <v>72.599999999999994</v>
          </cell>
          <cell r="AJ21">
            <v>63.6</v>
          </cell>
          <cell r="AK21">
            <v>71.7</v>
          </cell>
          <cell r="AL21">
            <v>70.5</v>
          </cell>
          <cell r="AM21">
            <v>78</v>
          </cell>
          <cell r="AN21">
            <v>86.8</v>
          </cell>
          <cell r="AO21">
            <v>71.099999999999994</v>
          </cell>
          <cell r="AP21">
            <v>79</v>
          </cell>
          <cell r="AQ21">
            <v>60</v>
          </cell>
        </row>
        <row r="22">
          <cell r="A22" t="str">
            <v>Change (%)</v>
          </cell>
          <cell r="J22">
            <v>0.25819953770225512</v>
          </cell>
          <cell r="K22">
            <v>142.59999999999968</v>
          </cell>
          <cell r="L22">
            <v>318.30000000000018</v>
          </cell>
          <cell r="M22">
            <v>0.44800502670436571</v>
          </cell>
          <cell r="P22">
            <v>3.4482758620689724</v>
          </cell>
          <cell r="Q22">
            <v>-6.7796610169491567</v>
          </cell>
          <cell r="R22">
            <v>-1.7543859649122862</v>
          </cell>
          <cell r="T22">
            <v>21.276595744680861</v>
          </cell>
          <cell r="U22">
            <v>4.3791241751649723</v>
          </cell>
          <cell r="V22">
            <v>-6.3888301248149038</v>
          </cell>
          <cell r="W22">
            <v>-8.4337349397590415</v>
          </cell>
          <cell r="X22">
            <v>-27.961988453481844</v>
          </cell>
          <cell r="Y22">
            <v>-6.8819126354597193</v>
          </cell>
          <cell r="Z22">
            <v>-5.7991231566360995</v>
          </cell>
          <cell r="AA22">
            <v>6.6107210138722339</v>
          </cell>
          <cell r="AB22">
            <v>9.2853154662200019</v>
          </cell>
          <cell r="AC22">
            <v>-25.779436152570501</v>
          </cell>
          <cell r="AD22">
            <v>-12.768361581920907</v>
          </cell>
          <cell r="AE22">
            <v>-19.573002754820934</v>
          </cell>
          <cell r="AF22">
            <v>-6.1320754716981067</v>
          </cell>
          <cell r="AG22">
            <v>12.133891213389125</v>
          </cell>
          <cell r="AH22">
            <v>8.7943262411347654</v>
          </cell>
          <cell r="AI22">
            <v>-6.9230769230769322</v>
          </cell>
          <cell r="AJ22">
            <v>-26.728110599078335</v>
          </cell>
          <cell r="AK22">
            <v>0.84388185654009629</v>
          </cell>
          <cell r="AL22">
            <v>-10.759493670886078</v>
          </cell>
          <cell r="AM22">
            <v>30.000000000000004</v>
          </cell>
          <cell r="AN22">
            <v>66.602687140115151</v>
          </cell>
          <cell r="AO22" t="e">
            <v>#REF!</v>
          </cell>
          <cell r="AP22" t="e">
            <v>#REF!</v>
          </cell>
          <cell r="AQ22" t="e">
            <v>#REF!</v>
          </cell>
        </row>
        <row r="23">
          <cell r="A23" t="str">
            <v>3 mth moving avg</v>
          </cell>
          <cell r="J23">
            <v>0.37086092715231755</v>
          </cell>
          <cell r="K23">
            <v>118.69999999999973</v>
          </cell>
          <cell r="L23">
            <v>136.60000000000036</v>
          </cell>
          <cell r="M23">
            <v>0.86896046852122555</v>
          </cell>
          <cell r="P23">
            <v>57</v>
          </cell>
          <cell r="Q23">
            <v>56</v>
          </cell>
          <cell r="R23">
            <v>57</v>
          </cell>
          <cell r="T23">
            <v>58</v>
          </cell>
          <cell r="U23">
            <v>58</v>
          </cell>
          <cell r="V23">
            <v>54.333333333333336</v>
          </cell>
          <cell r="W23">
            <v>53.18888888888889</v>
          </cell>
          <cell r="X23">
            <v>55.19777777777778</v>
          </cell>
          <cell r="Y23">
            <v>60.281111111111109</v>
          </cell>
          <cell r="Z23">
            <v>63.506666666666668</v>
          </cell>
          <cell r="AA23">
            <v>62.388888888888886</v>
          </cell>
          <cell r="AB23">
            <v>63.941111111111105</v>
          </cell>
          <cell r="AC23">
            <v>61.656666666666659</v>
          </cell>
          <cell r="AD23">
            <v>61.665555555555557</v>
          </cell>
          <cell r="AE23">
            <v>66.163333333333341</v>
          </cell>
          <cell r="AF23">
            <v>72.266666666666666</v>
          </cell>
          <cell r="AG23">
            <v>76.566666666666677</v>
          </cell>
          <cell r="AH23">
            <v>70.966666666666669</v>
          </cell>
          <cell r="AI23">
            <v>69.3</v>
          </cell>
          <cell r="AJ23">
            <v>68.600000000000009</v>
          </cell>
          <cell r="AK23">
            <v>73.399999999999991</v>
          </cell>
          <cell r="AL23">
            <v>78.433333333333337</v>
          </cell>
          <cell r="AM23">
            <v>78.63333333333334</v>
          </cell>
          <cell r="AN23">
            <v>78.966666666666654</v>
          </cell>
          <cell r="AO23">
            <v>70.033333333333331</v>
          </cell>
          <cell r="AP23">
            <v>63.699999999999996</v>
          </cell>
          <cell r="AQ23">
            <v>56.05</v>
          </cell>
        </row>
        <row r="24">
          <cell r="A24" t="str">
            <v>Change (%)</v>
          </cell>
          <cell r="P24">
            <v>-1.7241379310344862</v>
          </cell>
          <cell r="Q24">
            <v>3.0674846625766916</v>
          </cell>
          <cell r="R24">
            <v>7.1652391894714729</v>
          </cell>
          <cell r="T24">
            <v>5.0766939087725005</v>
          </cell>
          <cell r="U24">
            <v>-3.7841225370025544</v>
          </cell>
          <cell r="V24">
            <v>-14.444677724123444</v>
          </cell>
          <cell r="W24">
            <v>-14.746215494211922</v>
          </cell>
          <cell r="X24">
            <v>-13.674040349627248</v>
          </cell>
          <cell r="Y24">
            <v>-2.2309924131841075</v>
          </cell>
          <cell r="Z24">
            <v>2.9856393808897375</v>
          </cell>
          <cell r="AA24">
            <v>-5.7047374342956143</v>
          </cell>
          <cell r="AB24">
            <v>-11.520602706027072</v>
          </cell>
          <cell r="AC24">
            <v>-19.473225946887261</v>
          </cell>
          <cell r="AD24">
            <v>-13.10630969156098</v>
          </cell>
          <cell r="AE24">
            <v>-4.5262145262145115</v>
          </cell>
          <cell r="AF24">
            <v>5.3449951409134888</v>
          </cell>
          <cell r="AG24">
            <v>4.3142597638510694</v>
          </cell>
          <cell r="AH24">
            <v>-9.5197620059498504</v>
          </cell>
          <cell r="AI24">
            <v>-11.869436201780426</v>
          </cell>
          <cell r="AJ24">
            <v>-13.127902068383257</v>
          </cell>
          <cell r="AK24">
            <v>4.8072346501665697</v>
          </cell>
          <cell r="AL24">
            <v>23.129251700680275</v>
          </cell>
          <cell r="AM24">
            <v>40.291406482307494</v>
          </cell>
          <cell r="AN24">
            <v>51.567498400511802</v>
          </cell>
          <cell r="AO24" t="e">
            <v>#REF!</v>
          </cell>
          <cell r="AP24" t="e">
            <v>#REF!</v>
          </cell>
          <cell r="AQ24" t="e">
            <v>#REF!</v>
          </cell>
        </row>
        <row r="25">
          <cell r="A25" t="str">
            <v>2 mth moving avg</v>
          </cell>
          <cell r="K25">
            <v>3.9752818975717723</v>
          </cell>
          <cell r="L25">
            <v>80.900000000000006</v>
          </cell>
          <cell r="M25">
            <v>62.790000000000006</v>
          </cell>
          <cell r="P25">
            <v>57.5</v>
          </cell>
          <cell r="Q25">
            <v>55.5</v>
          </cell>
          <cell r="R25">
            <v>56.5</v>
          </cell>
          <cell r="T25">
            <v>57.5</v>
          </cell>
          <cell r="U25">
            <v>58.5</v>
          </cell>
          <cell r="V25">
            <v>58</v>
          </cell>
          <cell r="W25">
            <v>52</v>
          </cell>
          <cell r="X25">
            <v>51.283333333333331</v>
          </cell>
          <cell r="Y25">
            <v>59.296666666666667</v>
          </cell>
          <cell r="Z25">
            <v>62.638333333333335</v>
          </cell>
          <cell r="AA25">
            <v>63.74666666666667</v>
          </cell>
          <cell r="AB25">
            <v>62.458333333333329</v>
          </cell>
          <cell r="AC25">
            <v>63.289999999999992</v>
          </cell>
          <cell r="AD25">
            <v>62.648333333333333</v>
          </cell>
          <cell r="AE25">
            <v>59.045000000000002</v>
          </cell>
          <cell r="AF25">
            <v>70.050000000000011</v>
          </cell>
          <cell r="AG25">
            <v>78.550000000000011</v>
          </cell>
          <cell r="AH25">
            <v>74.650000000000006</v>
          </cell>
          <cell r="AI25">
            <v>68.099999999999994</v>
          </cell>
          <cell r="AJ25">
            <v>67.650000000000006</v>
          </cell>
          <cell r="AK25">
            <v>71.099999999999994</v>
          </cell>
          <cell r="AL25">
            <v>74.25</v>
          </cell>
          <cell r="AM25">
            <v>82.4</v>
          </cell>
          <cell r="AN25">
            <v>78.949999999999989</v>
          </cell>
          <cell r="AO25">
            <v>75.05</v>
          </cell>
          <cell r="AP25">
            <v>69.5</v>
          </cell>
          <cell r="AQ25">
            <v>56.05</v>
          </cell>
        </row>
        <row r="26">
          <cell r="A26" t="str">
            <v>Change (%)</v>
          </cell>
          <cell r="L26">
            <v>18.11</v>
          </cell>
          <cell r="P26">
            <v>-1.7094017094017144</v>
          </cell>
          <cell r="Q26">
            <v>-4.31034482758621</v>
          </cell>
          <cell r="R26">
            <v>8.6538461538461462</v>
          </cell>
          <cell r="T26">
            <v>12.122196945076368</v>
          </cell>
          <cell r="U26">
            <v>-1.3435268986452309</v>
          </cell>
          <cell r="V26">
            <v>-7.4049437245563237</v>
          </cell>
          <cell r="W26">
            <v>-18.427107299728096</v>
          </cell>
          <cell r="X26">
            <v>-17.891927951967979</v>
          </cell>
          <cell r="Y26">
            <v>-6.3095802391109572</v>
          </cell>
          <cell r="Z26">
            <v>-1.5962116576651031E-2</v>
          </cell>
          <cell r="AA26">
            <v>7.9628531910689526</v>
          </cell>
          <cell r="AB26">
            <v>-10.837497025933873</v>
          </cell>
          <cell r="AC26">
            <v>-19.427116486314468</v>
          </cell>
          <cell r="AD26">
            <v>-16.077249386023674</v>
          </cell>
          <cell r="AE26">
            <v>-13.296622613803223</v>
          </cell>
          <cell r="AF26">
            <v>3.5476718403547824</v>
          </cell>
          <cell r="AG26">
            <v>10.478199718706072</v>
          </cell>
          <cell r="AH26">
            <v>0.53872053872054959</v>
          </cell>
          <cell r="AI26">
            <v>-17.354368932038845</v>
          </cell>
          <cell r="AJ26">
            <v>-14.31285623812537</v>
          </cell>
          <cell r="AK26">
            <v>-5.2631578947368478</v>
          </cell>
          <cell r="AL26">
            <v>6.8345323741007213</v>
          </cell>
          <cell r="AM26">
            <v>47.011596788581642</v>
          </cell>
          <cell r="AN26">
            <v>51.535508637236063</v>
          </cell>
          <cell r="AO26" t="e">
            <v>#REF!</v>
          </cell>
          <cell r="AP26" t="e">
            <v>#REF!</v>
          </cell>
          <cell r="AQ26" t="e">
            <v>#REF!</v>
          </cell>
        </row>
        <row r="27">
          <cell r="A27" t="str">
            <v>Interims analysis - Growth Y-o-Y</v>
          </cell>
        </row>
        <row r="28">
          <cell r="A28" t="str">
            <v>Y/ E Mar (Rs m)</v>
          </cell>
          <cell r="I28" t="str">
            <v>F2005</v>
          </cell>
          <cell r="J28" t="str">
            <v>4Q05</v>
          </cell>
          <cell r="K28" t="str">
            <v>3Q05</v>
          </cell>
          <cell r="L28" t="str">
            <v>2Q05</v>
          </cell>
          <cell r="M28" t="str">
            <v>1QF05</v>
          </cell>
          <cell r="O28" t="str">
            <v>4Q04</v>
          </cell>
          <cell r="P28" t="str">
            <v>3Q04</v>
          </cell>
          <cell r="Q28" t="str">
            <v>2Q04</v>
          </cell>
          <cell r="R28" t="str">
            <v>1Q04</v>
          </cell>
          <cell r="T28" t="str">
            <v>4Q03</v>
          </cell>
          <cell r="U28" t="str">
            <v>3Q03</v>
          </cell>
          <cell r="V28" t="str">
            <v>2Q03</v>
          </cell>
          <cell r="W28" t="str">
            <v>1Q03</v>
          </cell>
          <cell r="X28" t="str">
            <v>4Q02</v>
          </cell>
          <cell r="Y28" t="str">
            <v>3Q02</v>
          </cell>
          <cell r="Z28" t="str">
            <v>2Q02</v>
          </cell>
          <cell r="AA28" t="str">
            <v>1Q02</v>
          </cell>
          <cell r="AB28" t="str">
            <v>4Q01</v>
          </cell>
          <cell r="AC28" t="str">
            <v>3Q01</v>
          </cell>
          <cell r="AD28" t="str">
            <v>2Q01</v>
          </cell>
          <cell r="AE28" t="str">
            <v>1Q01</v>
          </cell>
          <cell r="AF28" t="str">
            <v>4Q00</v>
          </cell>
          <cell r="AG28" t="str">
            <v>3Q00</v>
          </cell>
          <cell r="AH28" t="str">
            <v>2Q00</v>
          </cell>
          <cell r="AI28" t="str">
            <v>1Q00</v>
          </cell>
          <cell r="AJ28" t="str">
            <v>4Q99</v>
          </cell>
          <cell r="AK28" t="str">
            <v>3Q99</v>
          </cell>
          <cell r="AL28" t="str">
            <v>2Q99</v>
          </cell>
          <cell r="AM28" t="str">
            <v>1Q99</v>
          </cell>
          <cell r="AN28" t="str">
            <v>4Q98</v>
          </cell>
          <cell r="AO28" t="str">
            <v>3Q98</v>
          </cell>
          <cell r="AP28" t="str">
            <v>2Q98</v>
          </cell>
          <cell r="AQ28" t="str">
            <v>1Q98</v>
          </cell>
        </row>
        <row r="29">
          <cell r="A29" t="str">
            <v>Gross sales</v>
          </cell>
          <cell r="B29">
            <v>-1</v>
          </cell>
          <cell r="C29">
            <v>7.5657616510192094E-2</v>
          </cell>
          <cell r="D29">
            <v>9.1615441903893924E-2</v>
          </cell>
          <cell r="E29">
            <v>-6.0795789664715993E-3</v>
          </cell>
          <cell r="F29">
            <v>0.16213170853851944</v>
          </cell>
          <cell r="G29">
            <v>1.8262313226341975E-2</v>
          </cell>
          <cell r="H29">
            <v>0.14925880923450796</v>
          </cell>
          <cell r="J29">
            <v>0.11707465409761286</v>
          </cell>
          <cell r="K29">
            <v>0.17489580779602831</v>
          </cell>
          <cell r="L29">
            <v>16.476596588655301</v>
          </cell>
          <cell r="M29">
            <v>12.450128436355691</v>
          </cell>
          <cell r="O29">
            <v>1.9689922480620181</v>
          </cell>
          <cell r="P29">
            <v>6.551381850478033</v>
          </cell>
          <cell r="Q29">
            <v>5.8298787846985389</v>
          </cell>
          <cell r="R29">
            <v>-1.2254372705679195</v>
          </cell>
          <cell r="T29">
            <v>-4.9513704686118487</v>
          </cell>
          <cell r="U29">
            <v>-3.0835443037974697</v>
          </cell>
          <cell r="V29">
            <v>2.4514811031665085</v>
          </cell>
          <cell r="W29">
            <v>-3.6913798481855054</v>
          </cell>
          <cell r="X29">
            <v>-7.3541458086829987</v>
          </cell>
          <cell r="Y29">
            <v>-2.0483063036254467</v>
          </cell>
          <cell r="Z29">
            <v>-18.219388876676202</v>
          </cell>
          <cell r="AA29">
            <v>-8.3116883116873819E-2</v>
          </cell>
          <cell r="AB29">
            <v>-10.053213262382311</v>
          </cell>
          <cell r="AC29">
            <v>-13.47094669985408</v>
          </cell>
          <cell r="AD29">
            <v>-1.6560013836042997</v>
          </cell>
          <cell r="AE29">
            <v>-9.8613972654055022</v>
          </cell>
          <cell r="AF29">
            <v>1.5758180533034016</v>
          </cell>
          <cell r="AG29">
            <v>14.169524742773131</v>
          </cell>
          <cell r="AH29">
            <v>7.3922734026746095</v>
          </cell>
          <cell r="AI29">
            <v>-4.9619509590138389</v>
          </cell>
          <cell r="AJ29">
            <v>14.419600380589914</v>
          </cell>
          <cell r="AK29">
            <v>-4.0883458646616582</v>
          </cell>
          <cell r="AL29">
            <v>-6.2837249782419562</v>
          </cell>
          <cell r="AM29">
            <v>3.5529953917050605</v>
          </cell>
          <cell r="AS29">
            <v>0.12</v>
          </cell>
        </row>
        <row r="30">
          <cell r="A30" t="str">
            <v>Expenditure</v>
          </cell>
          <cell r="B30">
            <v>-1</v>
          </cell>
          <cell r="C30">
            <v>3.146090748624264E-2</v>
          </cell>
          <cell r="D30">
            <v>6.4453950147866701E-2</v>
          </cell>
          <cell r="E30">
            <v>-1.5391172570562661E-2</v>
          </cell>
          <cell r="F30">
            <v>0.13782843310303083</v>
          </cell>
          <cell r="G30">
            <v>-7.1764840969114063E-3</v>
          </cell>
          <cell r="H30">
            <v>0.13119567770730578</v>
          </cell>
          <cell r="J30">
            <v>7.3185606830656669E-2</v>
          </cell>
          <cell r="K30">
            <v>0.12104251469923111</v>
          </cell>
          <cell r="L30">
            <v>10.261442045958091</v>
          </cell>
          <cell r="M30">
            <v>7.6631259484066572</v>
          </cell>
          <cell r="O30">
            <v>-2.8345679012345748</v>
          </cell>
          <cell r="P30">
            <v>6.5670562718399772</v>
          </cell>
          <cell r="Q30">
            <v>6.8086544962812745</v>
          </cell>
          <cell r="R30">
            <v>-0.19562062219979914</v>
          </cell>
          <cell r="T30">
            <v>-8.5365853658536555</v>
          </cell>
          <cell r="U30">
            <v>-1.4780079539383872</v>
          </cell>
          <cell r="V30">
            <v>11.74070716228468</v>
          </cell>
          <cell r="W30">
            <v>-3.0527346139728295</v>
          </cell>
          <cell r="X30">
            <v>1.5642919399972532</v>
          </cell>
          <cell r="Y30">
            <v>1.9423938037032684</v>
          </cell>
          <cell r="Z30">
            <v>-21.30328794815388</v>
          </cell>
          <cell r="AA30">
            <v>-2.9334916864608096</v>
          </cell>
          <cell r="AB30">
            <v>-9.7723509933774757</v>
          </cell>
          <cell r="AC30">
            <v>-13.139913802165459</v>
          </cell>
          <cell r="AD30">
            <v>-2.0727802037845633</v>
          </cell>
          <cell r="AE30">
            <v>1.9062027231467438</v>
          </cell>
          <cell r="AF30">
            <v>5.6451965542874571</v>
          </cell>
          <cell r="AG30">
            <v>22.275064267352175</v>
          </cell>
          <cell r="AH30">
            <v>23.030085959885383</v>
          </cell>
          <cell r="AI30">
            <v>5.4024748054598781</v>
          </cell>
          <cell r="AJ30">
            <v>23.884073672806071</v>
          </cell>
          <cell r="AK30">
            <v>-2.0151133501259411</v>
          </cell>
          <cell r="AL30">
            <v>-19.571354496744831</v>
          </cell>
          <cell r="AM30">
            <v>-20.108030982470449</v>
          </cell>
          <cell r="AS30">
            <v>0.1</v>
          </cell>
        </row>
        <row r="31">
          <cell r="A31" t="str">
            <v>Operating profit</v>
          </cell>
          <cell r="B31">
            <v>-1</v>
          </cell>
          <cell r="C31">
            <v>0.26984489051094829</v>
          </cell>
          <cell r="D31">
            <v>0.23630353752021938</v>
          </cell>
          <cell r="E31">
            <v>0.20648648648648549</v>
          </cell>
          <cell r="F31">
            <v>0.27873215581901856</v>
          </cell>
          <cell r="G31">
            <v>9.1223448048740829E-2</v>
          </cell>
          <cell r="H31">
            <v>0.23597406258810194</v>
          </cell>
          <cell r="J31">
            <v>15.818181818181817</v>
          </cell>
          <cell r="K31">
            <v>0.52678241595862452</v>
          </cell>
          <cell r="L31">
            <v>38.938458018759967</v>
          </cell>
          <cell r="M31">
            <v>42.966545747682417</v>
          </cell>
          <cell r="P31">
            <v>6.4490758946126991</v>
          </cell>
          <cell r="Q31">
            <v>2.4373095851886184</v>
          </cell>
          <cell r="R31">
            <v>-7.3216286888307502</v>
          </cell>
          <cell r="T31">
            <v>-49.494949494949502</v>
          </cell>
          <cell r="U31">
            <v>-12.400964519462631</v>
          </cell>
          <cell r="V31">
            <v>-20.4659832246039</v>
          </cell>
          <cell r="W31">
            <v>-7.3060941828255288</v>
          </cell>
          <cell r="X31">
            <v>-1118.2857142857144</v>
          </cell>
          <cell r="Y31">
            <v>-20.181468243057488</v>
          </cell>
          <cell r="Z31">
            <v>-9.4667566655416646</v>
          </cell>
          <cell r="AA31">
            <v>19.834024896265646</v>
          </cell>
          <cell r="AB31">
            <v>-35.185185185185183</v>
          </cell>
          <cell r="AC31">
            <v>-14.94387277829744</v>
          </cell>
          <cell r="AD31">
            <v>-0.45355283050567685</v>
          </cell>
          <cell r="AE31">
            <v>-50.113848064582896</v>
          </cell>
          <cell r="AF31">
            <v>-77.157360406091328</v>
          </cell>
          <cell r="AG31">
            <v>-11.835051546391773</v>
          </cell>
          <cell r="AH31">
            <v>-21.42291446673703</v>
          </cell>
          <cell r="AI31">
            <v>-28.882673340203159</v>
          </cell>
          <cell r="AJ31">
            <v>-53.828125000000071</v>
          </cell>
          <cell r="AK31">
            <v>-10.185185185185187</v>
          </cell>
          <cell r="AL31">
            <v>34.732349279743914</v>
          </cell>
          <cell r="AM31">
            <v>227.21579961464369</v>
          </cell>
          <cell r="AS31">
            <v>0.25068341337273781</v>
          </cell>
        </row>
        <row r="32">
          <cell r="A32" t="str">
            <v>Margin %</v>
          </cell>
        </row>
        <row r="33">
          <cell r="A33" t="str">
            <v>Interest</v>
          </cell>
          <cell r="B33">
            <v>-1</v>
          </cell>
          <cell r="C33">
            <v>0.46766169154228843</v>
          </cell>
          <cell r="D33">
            <v>5.9031877213695294E-2</v>
          </cell>
          <cell r="E33">
            <v>0.17006802721088432</v>
          </cell>
          <cell r="F33">
            <v>0.13654618473895597</v>
          </cell>
          <cell r="G33">
            <v>-9.9567099567099637E-2</v>
          </cell>
          <cell r="H33">
            <v>-8.6363636363636309E-2</v>
          </cell>
          <cell r="J33">
            <v>-0.42352941176470593</v>
          </cell>
          <cell r="K33">
            <v>-0.10431654676259006</v>
          </cell>
          <cell r="L33">
            <v>1.3157894736842035</v>
          </cell>
          <cell r="M33">
            <v>-5.579399141630903</v>
          </cell>
          <cell r="O33">
            <v>-16.393442622950815</v>
          </cell>
          <cell r="P33">
            <v>9.0196078431372673</v>
          </cell>
          <cell r="Q33">
            <v>-31.940298507462682</v>
          </cell>
          <cell r="R33">
            <v>-57.169117647058819</v>
          </cell>
          <cell r="T33">
            <v>-33.406113537117896</v>
          </cell>
          <cell r="U33">
            <v>-61.596385542168683</v>
          </cell>
          <cell r="V33">
            <v>-32.730923694779115</v>
          </cell>
          <cell r="W33">
            <v>4.8169556840077066</v>
          </cell>
          <cell r="X33">
            <v>-7.4747474747474785</v>
          </cell>
          <cell r="Y33">
            <v>-11.34846461949266</v>
          </cell>
          <cell r="Z33">
            <v>-0.20040080160320661</v>
          </cell>
          <cell r="AA33">
            <v>-12.033898305084744</v>
          </cell>
          <cell r="AB33">
            <v>90.384615384615373</v>
          </cell>
          <cell r="AC33">
            <v>12.125748502994016</v>
          </cell>
          <cell r="AD33">
            <v>53.067484662576668</v>
          </cell>
          <cell r="AE33">
            <v>16.831683168316825</v>
          </cell>
          <cell r="AF33">
            <v>-29.155313351498645</v>
          </cell>
          <cell r="AG33">
            <v>48.444444444444443</v>
          </cell>
          <cell r="AH33">
            <v>-16.624040920716109</v>
          </cell>
          <cell r="AI33">
            <v>-15.973377703826952</v>
          </cell>
          <cell r="AJ33">
            <v>26.551724137931053</v>
          </cell>
          <cell r="AK33">
            <v>-15.094339622641506</v>
          </cell>
          <cell r="AL33">
            <v>-51.368159203980099</v>
          </cell>
          <cell r="AM33">
            <v>-21.024967148488827</v>
          </cell>
          <cell r="AS33">
            <v>-0.05</v>
          </cell>
        </row>
        <row r="34">
          <cell r="A34" t="str">
            <v>Depreciation</v>
          </cell>
          <cell r="B34">
            <v>-1</v>
          </cell>
          <cell r="C34">
            <v>2.2522522522522515E-2</v>
          </cell>
          <cell r="D34">
            <v>-0.11641655297862663</v>
          </cell>
          <cell r="E34">
            <v>-0.13643926788685523</v>
          </cell>
          <cell r="F34">
            <v>-0.1730038022813688</v>
          </cell>
          <cell r="G34">
            <v>-9.289617486338797E-2</v>
          </cell>
          <cell r="H34">
            <v>-0.15105162523900573</v>
          </cell>
          <cell r="J34">
            <v>0.11090573012939009</v>
          </cell>
          <cell r="K34">
            <v>-3.1307550644567139E-2</v>
          </cell>
          <cell r="L34">
            <v>-5.3448275862069021</v>
          </cell>
          <cell r="M34">
            <v>-3.1481481481481555</v>
          </cell>
          <cell r="O34">
            <v>-13.853503184713368</v>
          </cell>
          <cell r="P34">
            <v>-1.6304347826087029</v>
          </cell>
          <cell r="Q34">
            <v>3.0195381882770933</v>
          </cell>
          <cell r="R34">
            <v>3.4482758620689502</v>
          </cell>
          <cell r="T34">
            <v>9.5986038394415338</v>
          </cell>
          <cell r="U34">
            <v>3.1775700934579598</v>
          </cell>
          <cell r="V34">
            <v>1.6245487364620947</v>
          </cell>
          <cell r="W34">
            <v>3.5714285714285809</v>
          </cell>
          <cell r="X34">
            <v>7.909604519774005</v>
          </cell>
          <cell r="Y34">
            <v>4.2884990253411415</v>
          </cell>
          <cell r="Z34">
            <v>13.524590163934436</v>
          </cell>
          <cell r="AA34">
            <v>-1.176470588235301</v>
          </cell>
          <cell r="AB34">
            <v>23.488372093023258</v>
          </cell>
          <cell r="AC34">
            <v>7.322175732217584</v>
          </cell>
          <cell r="AD34">
            <v>1.0351966873705987</v>
          </cell>
          <cell r="AE34">
            <v>8.0508474576271194</v>
          </cell>
          <cell r="AF34">
            <v>-16.827852998065772</v>
          </cell>
          <cell r="AG34">
            <v>29.189189189189179</v>
          </cell>
          <cell r="AH34">
            <v>0.83507306889352151</v>
          </cell>
          <cell r="AI34">
            <v>16.543209876543209</v>
          </cell>
          <cell r="AJ34">
            <v>29.25</v>
          </cell>
          <cell r="AK34">
            <v>8.8235294117646959</v>
          </cell>
          <cell r="AL34">
            <v>27.393617021276583</v>
          </cell>
          <cell r="AM34">
            <v>15.056818181818166</v>
          </cell>
          <cell r="AS34">
            <v>0.05</v>
          </cell>
        </row>
        <row r="35">
          <cell r="A35" t="str">
            <v>Other income</v>
          </cell>
          <cell r="B35">
            <v>-1</v>
          </cell>
          <cell r="C35">
            <v>0.89695945945945943</v>
          </cell>
          <cell r="D35">
            <v>0.14954383181277286</v>
          </cell>
          <cell r="E35">
            <v>-0.1550949913644214</v>
          </cell>
          <cell r="F35">
            <v>0.39148936170212778</v>
          </cell>
          <cell r="G35">
            <v>0.44016587677725116</v>
          </cell>
          <cell r="H35">
            <v>1.6428571428571432</v>
          </cell>
          <cell r="J35">
            <v>-9.0194846008799456E-2</v>
          </cell>
          <cell r="K35">
            <v>-0.1952054794520548</v>
          </cell>
          <cell r="L35">
            <v>88.392857142857167</v>
          </cell>
          <cell r="M35">
            <v>-81.891673403395316</v>
          </cell>
          <cell r="O35">
            <v>679.90196078431404</v>
          </cell>
          <cell r="P35">
            <v>-41.482965931863738</v>
          </cell>
          <cell r="Q35">
            <v>12.846347607052877</v>
          </cell>
          <cell r="R35">
            <v>37.597330367074512</v>
          </cell>
          <cell r="T35">
            <v>26.708074534161419</v>
          </cell>
          <cell r="U35">
            <v>248.95104895104905</v>
          </cell>
          <cell r="V35">
            <v>-60.693069306930688</v>
          </cell>
          <cell r="W35">
            <v>402.23463687150849</v>
          </cell>
          <cell r="X35">
            <v>-74.383452665075581</v>
          </cell>
          <cell r="Y35">
            <v>217.77777777777771</v>
          </cell>
          <cell r="Z35">
            <v>221.656050955414</v>
          </cell>
          <cell r="AA35">
            <v>-94.131147540983605</v>
          </cell>
          <cell r="AB35">
            <v>-43.378378378378379</v>
          </cell>
          <cell r="AC35">
            <v>-96.405750798722039</v>
          </cell>
          <cell r="AD35">
            <v>-52.315869400151861</v>
          </cell>
          <cell r="AE35">
            <v>20233.333333333336</v>
          </cell>
          <cell r="AF35">
            <v>395.53571428571433</v>
          </cell>
          <cell r="AG35" t="e">
            <v>#DIV/0!</v>
          </cell>
          <cell r="AH35">
            <v>12.950257289879929</v>
          </cell>
          <cell r="AI35">
            <v>-54.54545454545454</v>
          </cell>
          <cell r="AJ35">
            <v>-68.226950354609926</v>
          </cell>
          <cell r="AK35">
            <v>-100</v>
          </cell>
          <cell r="AL35">
            <v>7.2677092916283215</v>
          </cell>
          <cell r="AM35">
            <v>-31.25</v>
          </cell>
          <cell r="AS35">
            <v>-0.1</v>
          </cell>
        </row>
        <row r="36">
          <cell r="A36" t="str">
            <v>Profit before tax</v>
          </cell>
          <cell r="B36">
            <v>-1</v>
          </cell>
          <cell r="C36">
            <v>0.37173862849226436</v>
          </cell>
          <cell r="D36">
            <v>0.26641998149861257</v>
          </cell>
          <cell r="E36">
            <v>-6.5429687500000111E-2</v>
          </cell>
          <cell r="F36">
            <v>0.36209295853047707</v>
          </cell>
          <cell r="G36">
            <v>0.19639020197679491</v>
          </cell>
          <cell r="H36">
            <v>0.43031704095112189</v>
          </cell>
          <cell r="J36">
            <v>0.25850061450225326</v>
          </cell>
          <cell r="K36">
            <v>0.64967860422405743</v>
          </cell>
          <cell r="L36">
            <v>56.559766763848373</v>
          </cell>
          <cell r="M36">
            <v>2.8183361629881665</v>
          </cell>
          <cell r="P36">
            <v>-2.5503355704697861</v>
          </cell>
          <cell r="Q36">
            <v>7.1102570261829978</v>
          </cell>
          <cell r="R36">
            <v>17.330677290836682</v>
          </cell>
          <cell r="T36">
            <v>-42.794058610999606</v>
          </cell>
          <cell r="U36">
            <v>21.007038440714698</v>
          </cell>
          <cell r="V36">
            <v>-34.264961313753339</v>
          </cell>
          <cell r="W36">
            <v>22.798434442269965</v>
          </cell>
          <cell r="X36">
            <v>-713.54679802955673</v>
          </cell>
          <cell r="Y36">
            <v>-23.677685950413274</v>
          </cell>
          <cell r="Z36">
            <v>13.759655110472435</v>
          </cell>
          <cell r="AA36">
            <v>-53.119266055045834</v>
          </cell>
          <cell r="AB36">
            <v>-77.444444444444443</v>
          </cell>
          <cell r="AC36">
            <v>-44.774075764491073</v>
          </cell>
          <cell r="AD36">
            <v>-13.836867357994143</v>
          </cell>
          <cell r="AE36">
            <v>12.690617730679786</v>
          </cell>
          <cell r="AF36">
            <v>141.2868632707781</v>
          </cell>
          <cell r="AG36">
            <v>8.7344913151364381</v>
          </cell>
          <cell r="AH36">
            <v>-17.924288617886152</v>
          </cell>
          <cell r="AI36">
            <v>-33.522336769759455</v>
          </cell>
          <cell r="AJ36">
            <v>-77.256097560975661</v>
          </cell>
          <cell r="AK36">
            <v>-12.200435729847491</v>
          </cell>
          <cell r="AL36">
            <v>42.350813743218787</v>
          </cell>
          <cell r="AM36">
            <v>475.66765578635051</v>
          </cell>
          <cell r="AS36">
            <v>0.29207988980716326</v>
          </cell>
        </row>
        <row r="37">
          <cell r="A37" t="str">
            <v>Extraordinary items</v>
          </cell>
        </row>
        <row r="38">
          <cell r="A38" t="str">
            <v>Tax</v>
          </cell>
          <cell r="B38">
            <v>-1</v>
          </cell>
          <cell r="C38">
            <v>0.43099547511312197</v>
          </cell>
          <cell r="D38">
            <v>0.31176647607583496</v>
          </cell>
          <cell r="E38">
            <v>2.0917030567685591</v>
          </cell>
          <cell r="F38">
            <v>-2.4734982332155542E-2</v>
          </cell>
          <cell r="G38">
            <v>0.1709813365442503</v>
          </cell>
          <cell r="H38">
            <v>0.12899106002554284</v>
          </cell>
          <cell r="J38">
            <v>-0.60104529616724744</v>
          </cell>
          <cell r="K38">
            <v>0.36714975845410636</v>
          </cell>
          <cell r="L38">
            <v>72.481827622014563</v>
          </cell>
          <cell r="M38">
            <v>9.9719101123595379</v>
          </cell>
          <cell r="O38">
            <v>-23.466666666666669</v>
          </cell>
          <cell r="P38">
            <v>15.427509293680309</v>
          </cell>
          <cell r="Q38">
            <v>-11.244239631336406</v>
          </cell>
          <cell r="R38">
            <v>23.826086956521753</v>
          </cell>
          <cell r="T38">
            <v>-186.70520231213871</v>
          </cell>
          <cell r="U38">
            <v>-15.275590551181118</v>
          </cell>
          <cell r="V38">
            <v>-0.82266910420475403</v>
          </cell>
          <cell r="W38">
            <v>10.364683301343568</v>
          </cell>
          <cell r="X38">
            <v>73</v>
          </cell>
          <cell r="Y38">
            <v>-18.064516129032249</v>
          </cell>
          <cell r="Z38">
            <v>-44.325699745547077</v>
          </cell>
          <cell r="AA38">
            <v>4.2000000000000037</v>
          </cell>
          <cell r="AB38">
            <v>177.77777777777777</v>
          </cell>
          <cell r="AC38">
            <v>-31.415929203539829</v>
          </cell>
          <cell r="AD38">
            <v>6.7934782608695565</v>
          </cell>
          <cell r="AE38">
            <v>-60.317460317460323</v>
          </cell>
          <cell r="AF38">
            <v>-250</v>
          </cell>
          <cell r="AG38">
            <v>-8.1300813008130071</v>
          </cell>
          <cell r="AH38">
            <v>-21.36752136752137</v>
          </cell>
          <cell r="AI38">
            <v>-34.031413612565444</v>
          </cell>
          <cell r="AJ38">
            <v>-90.163934426229503</v>
          </cell>
          <cell r="AK38">
            <v>-16.326530612244895</v>
          </cell>
          <cell r="AL38">
            <v>82.669789227166277</v>
          </cell>
          <cell r="AM38">
            <v>734.06113537117915</v>
          </cell>
          <cell r="AS38">
            <v>0.3</v>
          </cell>
        </row>
        <row r="39">
          <cell r="A39" t="str">
            <v>Reported Net profit</v>
          </cell>
          <cell r="B39">
            <v>-1</v>
          </cell>
          <cell r="C39">
            <v>2.6491591799124192E-2</v>
          </cell>
          <cell r="D39">
            <v>0.44996897300651573</v>
          </cell>
          <cell r="E39">
            <v>-0.2520325203252034</v>
          </cell>
          <cell r="F39">
            <v>1.2744169096209932</v>
          </cell>
          <cell r="G39">
            <v>0.17274436090225675</v>
          </cell>
          <cell r="H39">
            <v>0.9336302895322921</v>
          </cell>
          <cell r="J39">
            <v>0.38350294590251766</v>
          </cell>
          <cell r="K39">
            <v>0.76236351958895132</v>
          </cell>
          <cell r="L39">
            <v>52.173913043478223</v>
          </cell>
          <cell r="M39">
            <v>0.5373936408419544</v>
          </cell>
          <cell r="O39">
            <v>434.95702005730692</v>
          </cell>
          <cell r="P39">
            <v>-8.2498526812021069</v>
          </cell>
          <cell r="Q39">
            <v>13.580246913580174</v>
          </cell>
          <cell r="R39">
            <v>15.40051679586567</v>
          </cell>
          <cell r="T39">
            <v>-121.46371463714635</v>
          </cell>
          <cell r="U39">
            <v>-17.979700338327664</v>
          </cell>
          <cell r="V39">
            <v>-41.24832983393776</v>
          </cell>
          <cell r="W39">
            <v>27.051871306631515</v>
          </cell>
          <cell r="X39">
            <v>-279.47019867549676</v>
          </cell>
          <cell r="Y39">
            <v>25.775075987841856</v>
          </cell>
          <cell r="Z39">
            <v>45.446973903387033</v>
          </cell>
          <cell r="AA39">
            <v>-60.544041450777151</v>
          </cell>
          <cell r="AB39">
            <v>-54.242424242424235</v>
          </cell>
          <cell r="AC39">
            <v>-49.41574415744153</v>
          </cell>
          <cell r="AD39">
            <v>-22.051504003462497</v>
          </cell>
          <cell r="AE39">
            <v>47.949405902644735</v>
          </cell>
          <cell r="AF39">
            <v>216.29392971246105</v>
          </cell>
          <cell r="AG39">
            <v>16.142857142857103</v>
          </cell>
          <cell r="AH39">
            <v>-16.467823571945019</v>
          </cell>
          <cell r="AI39">
            <v>-33.273657289002557</v>
          </cell>
          <cell r="AJ39">
            <v>-69.611650485436982</v>
          </cell>
          <cell r="AK39">
            <v>-10.256410256410254</v>
          </cell>
          <cell r="AL39">
            <v>30.195340080018831</v>
          </cell>
          <cell r="AM39">
            <v>400.00000000000045</v>
          </cell>
          <cell r="AS39">
            <v>0.28892100192678316</v>
          </cell>
        </row>
        <row r="40">
          <cell r="A40" t="str">
            <v>Extraordinary items</v>
          </cell>
          <cell r="L40" t="str">
            <v>n/a</v>
          </cell>
          <cell r="M40" t="str">
            <v>n/a</v>
          </cell>
          <cell r="O40" t="str">
            <v>n/a</v>
          </cell>
          <cell r="P40" t="str">
            <v>n/a</v>
          </cell>
          <cell r="Q40" t="str">
            <v>n/a</v>
          </cell>
          <cell r="R40" t="str">
            <v>n/a</v>
          </cell>
          <cell r="T40" t="str">
            <v>n/a</v>
          </cell>
          <cell r="U40" t="str">
            <v>n/a</v>
          </cell>
          <cell r="V40" t="str">
            <v>n/a</v>
          </cell>
          <cell r="W40" t="str">
            <v>n/a</v>
          </cell>
          <cell r="X40" t="str">
            <v>n/a</v>
          </cell>
          <cell r="Y40" t="str">
            <v>n/a</v>
          </cell>
          <cell r="Z40" t="str">
            <v>n/a</v>
          </cell>
          <cell r="AA40" t="str">
            <v>n/a</v>
          </cell>
          <cell r="AB40" t="str">
            <v>n/a</v>
          </cell>
          <cell r="AC40" t="str">
            <v>n/a</v>
          </cell>
          <cell r="AD40" t="str">
            <v>n/a</v>
          </cell>
          <cell r="AE40" t="str">
            <v>n/a</v>
          </cell>
          <cell r="AF40" t="str">
            <v>n/a</v>
          </cell>
          <cell r="AG40" t="str">
            <v>n/a</v>
          </cell>
          <cell r="AH40" t="str">
            <v>n/a</v>
          </cell>
          <cell r="AI40" t="str">
            <v>n/a</v>
          </cell>
          <cell r="AJ40" t="str">
            <v>n/a</v>
          </cell>
          <cell r="AK40" t="str">
            <v>n/a</v>
          </cell>
          <cell r="AL40" t="str">
            <v>n/a</v>
          </cell>
          <cell r="AM40" t="str">
            <v>n/a</v>
          </cell>
        </row>
        <row r="41">
          <cell r="A41" t="str">
            <v>Net profit (Adjusted)</v>
          </cell>
          <cell r="B41">
            <v>-1</v>
          </cell>
          <cell r="C41">
            <v>0.3565419205105882</v>
          </cell>
          <cell r="D41">
            <v>0.25473161650636045</v>
          </cell>
          <cell r="E41">
            <v>-0.23918396060499492</v>
          </cell>
          <cell r="F41">
            <v>0.48177842565597806</v>
          </cell>
          <cell r="G41">
            <v>0.20432330827067768</v>
          </cell>
          <cell r="H41">
            <v>0.53541202672605648</v>
          </cell>
          <cell r="J41">
            <v>0.52276379217996793</v>
          </cell>
          <cell r="K41">
            <v>0.76236351958895132</v>
          </cell>
          <cell r="L41">
            <v>52.173913043478223</v>
          </cell>
          <cell r="M41">
            <v>0.5373936408419544</v>
          </cell>
          <cell r="O41">
            <v>-239.11242250834519</v>
          </cell>
          <cell r="P41">
            <v>-8.2498526812021069</v>
          </cell>
          <cell r="Q41">
            <v>13.580246913580174</v>
          </cell>
          <cell r="R41">
            <v>15.40051679586567</v>
          </cell>
          <cell r="T41">
            <v>-27.179598480737944</v>
          </cell>
          <cell r="U41">
            <v>23.959094229364553</v>
          </cell>
          <cell r="V41">
            <v>-41.24832983393776</v>
          </cell>
          <cell r="W41">
            <v>27.051871306631515</v>
          </cell>
          <cell r="X41">
            <v>625.5905511811028</v>
          </cell>
          <cell r="Y41">
            <v>-16.778115501519832</v>
          </cell>
          <cell r="Z41">
            <v>45.446973903387033</v>
          </cell>
          <cell r="AA41">
            <v>85.505481120584818</v>
          </cell>
          <cell r="AB41">
            <v>-118.74538745387453</v>
          </cell>
          <cell r="AC41">
            <v>-22.661024917724426</v>
          </cell>
          <cell r="AD41">
            <v>-22.051504003462497</v>
          </cell>
          <cell r="AE41">
            <v>-68.532004599463377</v>
          </cell>
          <cell r="AF41">
            <v>116.00854469224826</v>
          </cell>
          <cell r="AG41">
            <v>-24.000700322648694</v>
          </cell>
          <cell r="AH41">
            <v>-16.467823571945019</v>
          </cell>
          <cell r="AI41">
            <v>-33.273657289002557</v>
          </cell>
          <cell r="AJ41">
            <v>-69.549029126213682</v>
          </cell>
          <cell r="AK41">
            <v>-10.297756410256421</v>
          </cell>
          <cell r="AL41">
            <v>30.195340080018831</v>
          </cell>
          <cell r="AM41">
            <v>400.00000000000045</v>
          </cell>
          <cell r="AS41">
            <v>0.28892100192678316</v>
          </cell>
        </row>
        <row r="42">
          <cell r="A42" t="str">
            <v>Tax rate %</v>
          </cell>
        </row>
        <row r="43">
          <cell r="A43" t="str">
            <v>Equity shares (m)</v>
          </cell>
          <cell r="L43">
            <v>0</v>
          </cell>
          <cell r="M43">
            <v>0</v>
          </cell>
          <cell r="O43">
            <v>0</v>
          </cell>
          <cell r="P43">
            <v>0</v>
          </cell>
          <cell r="Q43">
            <v>0</v>
          </cell>
          <cell r="R43">
            <v>0</v>
          </cell>
          <cell r="T43">
            <v>0</v>
          </cell>
          <cell r="U43">
            <v>0</v>
          </cell>
          <cell r="V43">
            <v>0</v>
          </cell>
          <cell r="W43">
            <v>0</v>
          </cell>
          <cell r="X43">
            <v>0</v>
          </cell>
          <cell r="Y43">
            <v>0</v>
          </cell>
          <cell r="Z43">
            <v>0</v>
          </cell>
          <cell r="AA43">
            <v>0</v>
          </cell>
          <cell r="AB43">
            <v>0</v>
          </cell>
          <cell r="AC43">
            <v>0</v>
          </cell>
          <cell r="AD43">
            <v>0</v>
          </cell>
          <cell r="AE43">
            <v>0</v>
          </cell>
          <cell r="AF43">
            <v>15.370408372665722</v>
          </cell>
          <cell r="AG43">
            <v>15.370408372665722</v>
          </cell>
          <cell r="AH43">
            <v>15.370408372665722</v>
          </cell>
          <cell r="AI43">
            <v>15.370408372665722</v>
          </cell>
          <cell r="AJ43">
            <v>0</v>
          </cell>
          <cell r="AK43">
            <v>0</v>
          </cell>
          <cell r="AL43">
            <v>0</v>
          </cell>
          <cell r="AM43">
            <v>0</v>
          </cell>
        </row>
        <row r="44">
          <cell r="A44" t="str">
            <v>EPS (Rs)</v>
          </cell>
          <cell r="P44">
            <v>-8.2498526812021069</v>
          </cell>
          <cell r="Q44">
            <v>13.580246913580174</v>
          </cell>
          <cell r="R44">
            <v>15.40051679586567</v>
          </cell>
          <cell r="T44">
            <v>-121.46371463714634</v>
          </cell>
          <cell r="U44">
            <v>-17.979700338327664</v>
          </cell>
          <cell r="V44">
            <v>-41.248329833937767</v>
          </cell>
          <cell r="W44">
            <v>27.051871306631515</v>
          </cell>
          <cell r="X44">
            <v>-279.47019867549676</v>
          </cell>
          <cell r="Y44">
            <v>25.775075987841856</v>
          </cell>
          <cell r="Z44">
            <v>45.446973903387033</v>
          </cell>
          <cell r="AA44">
            <v>-60.544041450777151</v>
          </cell>
          <cell r="AB44">
            <v>-54.242424242424249</v>
          </cell>
          <cell r="AC44">
            <v>-49.415744157441544</v>
          </cell>
          <cell r="AD44">
            <v>-22.051504003462497</v>
          </cell>
          <cell r="AE44">
            <v>47.949405902644735</v>
          </cell>
          <cell r="AF44">
            <v>174.15516177318082</v>
          </cell>
          <cell r="AG44">
            <v>0.66953803933522682</v>
          </cell>
          <cell r="AH44">
            <v>-27.596532242278194</v>
          </cell>
          <cell r="AI44">
            <v>-42.163381709233271</v>
          </cell>
          <cell r="AJ44">
            <v>-69.611650485436982</v>
          </cell>
          <cell r="AK44">
            <v>-10.256410256410264</v>
          </cell>
          <cell r="AL44">
            <v>30.195340080018831</v>
          </cell>
          <cell r="AM44">
            <v>400.00000000000045</v>
          </cell>
          <cell r="AS44">
            <v>-4.2218391226203966E-2</v>
          </cell>
        </row>
        <row r="45">
          <cell r="A45" t="str">
            <v>CFPS (Rs)</v>
          </cell>
          <cell r="P45">
            <v>-6.6251667407736692</v>
          </cell>
          <cell r="Q45">
            <v>11.947267234276238</v>
          </cell>
          <cell r="R45">
            <v>12.86121286121289</v>
          </cell>
          <cell r="T45">
            <v>-192.78252611585933</v>
          </cell>
          <cell r="U45">
            <v>-13.632872503840222</v>
          </cell>
          <cell r="V45">
            <v>-37.148282409804914</v>
          </cell>
          <cell r="W45">
            <v>21.213616181549</v>
          </cell>
          <cell r="X45">
            <v>-173.27766179540717</v>
          </cell>
          <cell r="Y45">
            <v>20.66728452270614</v>
          </cell>
          <cell r="Z45">
            <v>41.63814180929095</v>
          </cell>
          <cell r="AA45">
            <v>-53.615560640732227</v>
          </cell>
          <cell r="AB45">
            <v>-40.373443983402488</v>
          </cell>
          <cell r="AC45">
            <v>-42.144772117962439</v>
          </cell>
          <cell r="AD45">
            <v>-19.866771159874641</v>
          </cell>
          <cell r="AE45">
            <v>41.837065887698841</v>
          </cell>
          <cell r="AF45">
            <v>82.757993920272895</v>
          </cell>
          <cell r="AG45">
            <v>1.9894241527482315</v>
          </cell>
          <cell r="AH45">
            <v>-26.401407688418477</v>
          </cell>
          <cell r="AI45">
            <v>-38.110572065626968</v>
          </cell>
          <cell r="AJ45">
            <v>-53.536585365853725</v>
          </cell>
          <cell r="AK45">
            <v>-8.3815028901734081</v>
          </cell>
          <cell r="AL45">
            <v>29.967567567567531</v>
          </cell>
          <cell r="AM45">
            <v>280.51146384479739</v>
          </cell>
        </row>
        <row r="46">
          <cell r="J46">
            <v>8.39</v>
          </cell>
          <cell r="K46">
            <v>9.3028455284552862</v>
          </cell>
        </row>
        <row r="47">
          <cell r="J47">
            <v>49.75</v>
          </cell>
          <cell r="K47">
            <v>40.447154471544714</v>
          </cell>
        </row>
        <row r="48">
          <cell r="A48" t="str">
            <v>Interims analysis - Growth Q-o-Q</v>
          </cell>
          <cell r="J48">
            <v>41.36</v>
          </cell>
          <cell r="K48">
            <v>2.2568844221105611E-2</v>
          </cell>
        </row>
        <row r="49">
          <cell r="A49" t="str">
            <v>Y/ E Mar (Rs m)</v>
          </cell>
          <cell r="M49" t="str">
            <v>1QF05</v>
          </cell>
          <cell r="O49" t="str">
            <v>4Q04</v>
          </cell>
          <cell r="P49" t="str">
            <v>3Q04</v>
          </cell>
          <cell r="Q49" t="str">
            <v>2Q04</v>
          </cell>
          <cell r="R49" t="str">
            <v>1Q04</v>
          </cell>
          <cell r="T49" t="str">
            <v>4Q03</v>
          </cell>
          <cell r="U49" t="str">
            <v>3Q03</v>
          </cell>
          <cell r="V49" t="str">
            <v>2Q03</v>
          </cell>
          <cell r="W49" t="str">
            <v>1Q03</v>
          </cell>
          <cell r="X49" t="str">
            <v>4Q02</v>
          </cell>
          <cell r="Y49" t="str">
            <v>3Q02</v>
          </cell>
          <cell r="Z49" t="str">
            <v>2Q02</v>
          </cell>
          <cell r="AA49" t="str">
            <v>1Q02</v>
          </cell>
          <cell r="AB49" t="str">
            <v>4Q01</v>
          </cell>
          <cell r="AC49" t="str">
            <v>3Q01</v>
          </cell>
          <cell r="AD49" t="str">
            <v>2Q01</v>
          </cell>
          <cell r="AE49" t="str">
            <v>1Q01</v>
          </cell>
          <cell r="AF49" t="str">
            <v>4Q00</v>
          </cell>
          <cell r="AG49" t="str">
            <v>3Q00</v>
          </cell>
          <cell r="AH49" t="str">
            <v>2Q00</v>
          </cell>
          <cell r="AI49" t="str">
            <v>1Q00</v>
          </cell>
          <cell r="AJ49" t="str">
            <v>4Q99</v>
          </cell>
          <cell r="AK49" t="str">
            <v>3Q99</v>
          </cell>
          <cell r="AL49" t="str">
            <v>2Q99</v>
          </cell>
          <cell r="AM49" t="str">
            <v>1Q99</v>
          </cell>
          <cell r="AN49" t="str">
            <v>4Q98</v>
          </cell>
          <cell r="AO49" t="str">
            <v>3Q98</v>
          </cell>
          <cell r="AP49" t="str">
            <v>2Q98</v>
          </cell>
          <cell r="AQ49" t="str">
            <v>1Q98</v>
          </cell>
        </row>
        <row r="50">
          <cell r="A50" t="str">
            <v>Gross sales</v>
          </cell>
          <cell r="M50">
            <v>4.277532816380325</v>
          </cell>
          <cell r="O50">
            <v>-3.255699926452571</v>
          </cell>
          <cell r="P50">
            <v>1.1255454184847302</v>
          </cell>
          <cell r="Q50">
            <v>10.22572006339837</v>
          </cell>
          <cell r="R50">
            <v>-5.4418604651162772</v>
          </cell>
          <cell r="T50">
            <v>1.0918969750796759</v>
          </cell>
          <cell r="U50">
            <v>0.44078291441465023</v>
          </cell>
          <cell r="V50">
            <v>2.877348304901739</v>
          </cell>
          <cell r="W50">
            <v>-9.0087434915021021</v>
          </cell>
          <cell r="X50">
            <v>3.0784810126582185</v>
          </cell>
          <cell r="Y50">
            <v>6.17708725337347</v>
          </cell>
          <cell r="Z50">
            <v>-3.2910471040865197</v>
          </cell>
          <cell r="AA50">
            <v>-12.469281878583782</v>
          </cell>
          <cell r="AB50">
            <v>8.9817983435004791</v>
          </cell>
          <cell r="AC50">
            <v>-11.351945482523629</v>
          </cell>
          <cell r="AD50">
            <v>18.155844155844147</v>
          </cell>
          <cell r="AE50">
            <v>-21.203438395415475</v>
          </cell>
          <cell r="AF50">
            <v>4.8407861986095702</v>
          </cell>
          <cell r="AG50">
            <v>0.75233483223795528</v>
          </cell>
          <cell r="AH50">
            <v>8.2974339764000824</v>
          </cell>
          <cell r="AI50">
            <v>-11.205355286682472</v>
          </cell>
          <cell r="AJ50">
            <v>17.839294463498277</v>
          </cell>
          <cell r="AK50">
            <v>-5.2284546805349112</v>
          </cell>
          <cell r="AL50">
            <v>-4.1609185171999519</v>
          </cell>
          <cell r="AM50">
            <v>6.9029495718363476</v>
          </cell>
          <cell r="AN50">
            <v>-1.2218045112781906</v>
          </cell>
          <cell r="AO50">
            <v>-7.397737162750218</v>
          </cell>
          <cell r="AP50">
            <v>5.8986175115207429</v>
          </cell>
        </row>
        <row r="51">
          <cell r="A51" t="str">
            <v>Expenditure</v>
          </cell>
          <cell r="M51">
            <v>-13.458019922748532</v>
          </cell>
          <cell r="O51">
            <v>11.239258254183614</v>
          </cell>
          <cell r="P51">
            <v>11.970627334303984</v>
          </cell>
          <cell r="Q51">
            <v>-0.1201315123925073</v>
          </cell>
          <cell r="R51">
            <v>-21.896296296296303</v>
          </cell>
          <cell r="T51">
            <v>22.002650921797805</v>
          </cell>
          <cell r="U51">
            <v>12.224475997295459</v>
          </cell>
          <cell r="V51">
            <v>-6.6700321827475211</v>
          </cell>
          <cell r="W51">
            <v>-28.423667570009037</v>
          </cell>
          <cell r="X51">
            <v>31.418056627292689</v>
          </cell>
          <cell r="Y51">
            <v>27.281656089453008</v>
          </cell>
          <cell r="Z51">
            <v>-19.026061421754559</v>
          </cell>
          <cell r="AA51">
            <v>-25.014908940777104</v>
          </cell>
          <cell r="AB51">
            <v>31.907297591673746</v>
          </cell>
          <cell r="AC51">
            <v>-1.7420774124502159</v>
          </cell>
          <cell r="AD51">
            <v>-0.12470308788598006</v>
          </cell>
          <cell r="AE51">
            <v>-30.298013245033118</v>
          </cell>
          <cell r="AF51">
            <v>26.984126984126998</v>
          </cell>
          <cell r="AG51">
            <v>10.777292576419217</v>
          </cell>
          <cell r="AH51">
            <v>3.9334341906202663</v>
          </cell>
          <cell r="AI51">
            <v>-27.740609558791384</v>
          </cell>
          <cell r="AJ51">
            <v>46.973007712082257</v>
          </cell>
          <cell r="AK51">
            <v>11.46131805157593</v>
          </cell>
          <cell r="AL51">
            <v>-10.958030361015435</v>
          </cell>
          <cell r="AM51">
            <v>-15.07042253521127</v>
          </cell>
          <cell r="AN51">
            <v>16.246851385390435</v>
          </cell>
          <cell r="AO51">
            <v>-8.5095350579017186</v>
          </cell>
          <cell r="AP51">
            <v>-11.552181002853645</v>
          </cell>
        </row>
        <row r="52">
          <cell r="A52" t="str">
            <v>Operating profit</v>
          </cell>
          <cell r="M52">
            <v>6349.0909090909145</v>
          </cell>
          <cell r="O52">
            <v>-97.968230513483562</v>
          </cell>
          <cell r="P52">
            <v>-38.06909174102033</v>
          </cell>
          <cell r="Q52">
            <v>76.178960096735054</v>
          </cell>
          <cell r="R52">
            <v>-375.6666666666668</v>
          </cell>
          <cell r="T52">
            <v>-135.39127015336217</v>
          </cell>
          <cell r="U52">
            <v>-40.403093508319678</v>
          </cell>
          <cell r="V52">
            <v>59.394844975719074</v>
          </cell>
          <cell r="W52">
            <v>-250.22446689113355</v>
          </cell>
          <cell r="X52">
            <v>-161.38477437134003</v>
          </cell>
          <cell r="Y52">
            <v>-45.890027958993485</v>
          </cell>
          <cell r="Z52">
            <v>85.768698060941716</v>
          </cell>
          <cell r="AA52">
            <v>1550.2857142857151</v>
          </cell>
          <cell r="AB52">
            <v>-95.18834204014297</v>
          </cell>
          <cell r="AC52">
            <v>-38.626392170097859</v>
          </cell>
          <cell r="AD52">
            <v>145.89211618257258</v>
          </cell>
          <cell r="AE52">
            <v>792.59259259259261</v>
          </cell>
          <cell r="AF52">
            <v>-93.685687558465858</v>
          </cell>
          <cell r="AG52">
            <v>-28.170670250294005</v>
          </cell>
          <cell r="AH52">
            <v>23.225005174912084</v>
          </cell>
          <cell r="AI52">
            <v>308.71404399323234</v>
          </cell>
          <cell r="AJ52">
            <v>-75.628865979381473</v>
          </cell>
          <cell r="AK52">
            <v>-35.982048574445614</v>
          </cell>
          <cell r="AL52">
            <v>11.52657147063152</v>
          </cell>
          <cell r="AM52">
            <v>165.35156249999997</v>
          </cell>
          <cell r="AN52">
            <v>-52.592592592592588</v>
          </cell>
          <cell r="AO52">
            <v>-3.9658545260537026</v>
          </cell>
          <cell r="AP52">
            <v>170.85741811175347</v>
          </cell>
        </row>
        <row r="53">
          <cell r="A53" t="str">
            <v>Margin %</v>
          </cell>
        </row>
        <row r="54">
          <cell r="A54" t="str">
            <v>Interest</v>
          </cell>
          <cell r="M54">
            <v>-13.725490196078427</v>
          </cell>
          <cell r="O54">
            <v>-8.2733812949640324</v>
          </cell>
          <cell r="P54">
            <v>21.92982456140351</v>
          </cell>
          <cell r="Q54">
            <v>-2.1459227467811148</v>
          </cell>
          <cell r="R54">
            <v>-23.606557377049175</v>
          </cell>
          <cell r="T54">
            <v>19.6078431372549</v>
          </cell>
          <cell r="U54">
            <v>-23.880597014925375</v>
          </cell>
          <cell r="V54">
            <v>-38.419117647058819</v>
          </cell>
          <cell r="W54">
            <v>18.777292576419224</v>
          </cell>
          <cell r="X54">
            <v>-31.024096385542176</v>
          </cell>
          <cell r="Y54">
            <v>33.33333333333335</v>
          </cell>
          <cell r="Z54">
            <v>-4.046242774566478</v>
          </cell>
          <cell r="AA54">
            <v>4.8484848484848353</v>
          </cell>
          <cell r="AB54">
            <v>-33.911882510013356</v>
          </cell>
          <cell r="AC54">
            <v>50.100200400801612</v>
          </cell>
          <cell r="AD54">
            <v>-15.423728813559324</v>
          </cell>
          <cell r="AE54">
            <v>126.92307692307692</v>
          </cell>
          <cell r="AF54">
            <v>-61.077844311377241</v>
          </cell>
          <cell r="AG54">
            <v>104.90797546012267</v>
          </cell>
          <cell r="AH54">
            <v>-35.445544554455445</v>
          </cell>
          <cell r="AI54">
            <v>37.602179836512263</v>
          </cell>
          <cell r="AJ54">
            <v>-18.444444444444443</v>
          </cell>
          <cell r="AK54">
            <v>15.089514066496168</v>
          </cell>
          <cell r="AL54">
            <v>-34.941763727121469</v>
          </cell>
          <cell r="AM54">
            <v>107.24137931034483</v>
          </cell>
          <cell r="AN54">
            <v>-45.283018867924532</v>
          </cell>
          <cell r="AO54">
            <v>-34.07960199004976</v>
          </cell>
          <cell r="AP54">
            <v>5.6504599211563811</v>
          </cell>
        </row>
        <row r="55">
          <cell r="A55" t="str">
            <v>Depreciation</v>
          </cell>
          <cell r="M55">
            <v>-3.3271719038817094</v>
          </cell>
          <cell r="O55">
            <v>-0.36832412523019054</v>
          </cell>
          <cell r="P55">
            <v>-6.3793103448275934</v>
          </cell>
          <cell r="Q55">
            <v>7.4074074074074181</v>
          </cell>
          <cell r="R55">
            <v>-14.012738853503182</v>
          </cell>
          <cell r="T55">
            <v>13.768115942028981</v>
          </cell>
          <cell r="U55">
            <v>-1.9538188277086976</v>
          </cell>
          <cell r="V55">
            <v>7.8544061302681989</v>
          </cell>
          <cell r="W55">
            <v>-8.9005235602094164</v>
          </cell>
          <cell r="X55">
            <v>7.1028037383177534</v>
          </cell>
          <cell r="Y55">
            <v>-3.4296028880866358</v>
          </cell>
          <cell r="Z55">
            <v>9.9206349206349298</v>
          </cell>
          <cell r="AA55">
            <v>-5.0847457627118731</v>
          </cell>
          <cell r="AB55">
            <v>3.5087719298245723</v>
          </cell>
          <cell r="AC55">
            <v>5.1229508196721341</v>
          </cell>
          <cell r="AD55">
            <v>-4.3137254901960853</v>
          </cell>
          <cell r="AE55">
            <v>18.604651162790709</v>
          </cell>
          <cell r="AF55">
            <v>-10.041841004184093</v>
          </cell>
          <cell r="AG55">
            <v>-1.0351966873705987</v>
          </cell>
          <cell r="AH55">
            <v>2.3305084745762539</v>
          </cell>
          <cell r="AI55">
            <v>-8.7040618955512521</v>
          </cell>
          <cell r="AJ55">
            <v>39.729729729729748</v>
          </cell>
          <cell r="AK55">
            <v>-22.755741127348639</v>
          </cell>
          <cell r="AL55">
            <v>18.271604938271601</v>
          </cell>
          <cell r="AM55">
            <v>1.2499999999999956</v>
          </cell>
          <cell r="AN55">
            <v>17.647058823529417</v>
          </cell>
          <cell r="AO55">
            <v>-9.5744680851063908</v>
          </cell>
          <cell r="AP55">
            <v>6.8181818181818121</v>
          </cell>
        </row>
        <row r="56">
          <cell r="A56" t="str">
            <v>Other income</v>
          </cell>
          <cell r="M56">
            <v>-92.960402262727854</v>
          </cell>
          <cell r="O56">
            <v>989.72602739726017</v>
          </cell>
          <cell r="P56">
            <v>-67.410714285714278</v>
          </cell>
          <cell r="Q56">
            <v>-27.566693613581251</v>
          </cell>
          <cell r="R56">
            <v>203.18627450980404</v>
          </cell>
          <cell r="T56">
            <v>-18.236472945891823</v>
          </cell>
          <cell r="U56">
            <v>-37.153652392947102</v>
          </cell>
          <cell r="V56">
            <v>-11.679644048943272</v>
          </cell>
          <cell r="W56">
            <v>179.19254658385091</v>
          </cell>
          <cell r="X56">
            <v>125.17482517482526</v>
          </cell>
          <cell r="Y56">
            <v>-92.920792079207928</v>
          </cell>
          <cell r="Z56">
            <v>1028.4916201117319</v>
          </cell>
          <cell r="AA56">
            <v>-85.759745425616558</v>
          </cell>
          <cell r="AB56">
            <v>2693.3333333333335</v>
          </cell>
          <cell r="AC56">
            <v>-92.834394904458591</v>
          </cell>
          <cell r="AD56">
            <v>-79.409836065573771</v>
          </cell>
          <cell r="AE56">
            <v>37.387387387387385</v>
          </cell>
          <cell r="AF56">
            <v>77.316293929712458</v>
          </cell>
          <cell r="AG56">
            <v>-4.9354593773728084</v>
          </cell>
          <cell r="AH56">
            <v>8680</v>
          </cell>
          <cell r="AI56">
            <v>-96.651785714285708</v>
          </cell>
          <cell r="AJ56" t="e">
            <v>#DIV/0!</v>
          </cell>
          <cell r="AK56">
            <v>-100</v>
          </cell>
          <cell r="AL56">
            <v>3433.3333333333335</v>
          </cell>
          <cell r="AM56">
            <v>-97.659574468085111</v>
          </cell>
          <cell r="AN56">
            <v>2250</v>
          </cell>
          <cell r="AO56">
            <v>-94.480220791168364</v>
          </cell>
          <cell r="AP56">
            <v>2164.5833333333335</v>
          </cell>
        </row>
        <row r="57">
          <cell r="A57" t="str">
            <v>Profit before tax</v>
          </cell>
          <cell r="M57">
            <v>24.047521507578963</v>
          </cell>
          <cell r="O57">
            <v>12.075298438934801</v>
          </cell>
          <cell r="P57">
            <v>-51.154967481498083</v>
          </cell>
          <cell r="Q57">
            <v>51.409168081493959</v>
          </cell>
          <cell r="R57">
            <v>-306.66666666666669</v>
          </cell>
          <cell r="T57">
            <v>-163.75838926174501</v>
          </cell>
          <cell r="U57">
            <v>-46.312755224597659</v>
          </cell>
          <cell r="V57">
            <v>65.856573705179301</v>
          </cell>
          <cell r="W57">
            <v>-200.76274588518666</v>
          </cell>
          <cell r="X57">
            <v>-234.86735246345435</v>
          </cell>
          <cell r="Y57">
            <v>-70.835307121427448</v>
          </cell>
          <cell r="Z57">
            <v>209.83365949119346</v>
          </cell>
          <cell r="AA57">
            <v>403.44827586206929</v>
          </cell>
          <cell r="AB57">
            <v>-83.223140495867767</v>
          </cell>
          <cell r="AC57">
            <v>-56.529549128794663</v>
          </cell>
          <cell r="AD57">
            <v>27.683486238532097</v>
          </cell>
          <cell r="AE57">
            <v>142.2222222222222</v>
          </cell>
          <cell r="AF57">
            <v>-58.922866271109072</v>
          </cell>
          <cell r="AG57">
            <v>-32.177681473456154</v>
          </cell>
          <cell r="AH57">
            <v>66.994055311450069</v>
          </cell>
          <cell r="AI57">
            <v>418.63270777480011</v>
          </cell>
          <cell r="AJ57">
            <v>-81.488833746898308</v>
          </cell>
          <cell r="AK57">
            <v>-48.805894308943088</v>
          </cell>
          <cell r="AL57">
            <v>35.257731958762896</v>
          </cell>
          <cell r="AM57">
            <v>77.439024390243858</v>
          </cell>
          <cell r="AN57">
            <v>-28.540305010893242</v>
          </cell>
          <cell r="AO57">
            <v>-16.998191681735985</v>
          </cell>
          <cell r="AP57">
            <v>446.98318496538133</v>
          </cell>
        </row>
        <row r="58">
          <cell r="A58" t="str">
            <v>Tax</v>
          </cell>
          <cell r="M58">
            <v>36.411149825783973</v>
          </cell>
          <cell r="O58">
            <v>-7.5684380032206118</v>
          </cell>
          <cell r="P58">
            <v>-35.514018691588781</v>
          </cell>
          <cell r="Q58">
            <v>35.252808988764038</v>
          </cell>
          <cell r="R58">
            <v>-5.0666666666666638</v>
          </cell>
          <cell r="T58">
            <v>39.405204460966559</v>
          </cell>
          <cell r="U58">
            <v>-50.414746543778797</v>
          </cell>
          <cell r="V58">
            <v>88.695652173913047</v>
          </cell>
          <cell r="W58">
            <v>-166.47398843930637</v>
          </cell>
          <cell r="X58">
            <v>-236.22047244094486</v>
          </cell>
          <cell r="Y58">
            <v>-41.956124314442413</v>
          </cell>
          <cell r="Z58">
            <v>109.98080614203457</v>
          </cell>
          <cell r="AA58">
            <v>-204.2</v>
          </cell>
          <cell r="AB58">
            <v>-164.51612903225805</v>
          </cell>
          <cell r="AC58">
            <v>-60.559796437659031</v>
          </cell>
          <cell r="AD58">
            <v>293</v>
          </cell>
          <cell r="AE58">
            <v>-377.77777777777777</v>
          </cell>
          <cell r="AF58">
            <v>-115.92920353982301</v>
          </cell>
          <cell r="AG58">
            <v>-38.586956521739133</v>
          </cell>
          <cell r="AH58">
            <v>46.031746031746025</v>
          </cell>
          <cell r="AI58">
            <v>950</v>
          </cell>
          <cell r="AJ58">
            <v>-90.243902439024396</v>
          </cell>
          <cell r="AK58">
            <v>-47.435897435897431</v>
          </cell>
          <cell r="AL58">
            <v>22.51308900523561</v>
          </cell>
          <cell r="AM58">
            <v>56.557377049180332</v>
          </cell>
          <cell r="AN58">
            <v>-17.006802721088434</v>
          </cell>
          <cell r="AO58">
            <v>14.754098360655732</v>
          </cell>
          <cell r="AP58">
            <v>459.38864628820966</v>
          </cell>
        </row>
        <row r="59">
          <cell r="A59" t="str">
            <v>Reported Net profit</v>
          </cell>
          <cell r="M59">
            <v>20.246384574183306</v>
          </cell>
          <cell r="O59">
            <v>19.910083493898512</v>
          </cell>
          <cell r="P59">
            <v>-55.463386727688757</v>
          </cell>
          <cell r="Q59">
            <v>56.560680698611577</v>
          </cell>
          <cell r="R59">
            <v>539.82808022922711</v>
          </cell>
          <cell r="T59">
            <v>-79.434295816146147</v>
          </cell>
          <cell r="U59">
            <v>-44.866796621182601</v>
          </cell>
          <cell r="V59">
            <v>59.069767441860478</v>
          </cell>
          <cell r="W59">
            <v>-219.00369003690034</v>
          </cell>
          <cell r="X59">
            <v>-178.58869018849691</v>
          </cell>
          <cell r="Y59">
            <v>-60.5077304829166</v>
          </cell>
          <cell r="Z59">
            <v>243.9921208141821</v>
          </cell>
          <cell r="AA59">
            <v>68.101545253863321</v>
          </cell>
          <cell r="AB59">
            <v>-44.92401215805473</v>
          </cell>
          <cell r="AC59">
            <v>-54.330927262631846</v>
          </cell>
          <cell r="AD59">
            <v>-6.6839378238342189</v>
          </cell>
          <cell r="AE59">
            <v>94.949494949494934</v>
          </cell>
          <cell r="AF59">
            <v>-39.114391143911419</v>
          </cell>
          <cell r="AG59">
            <v>-29.625622159705745</v>
          </cell>
          <cell r="AH59">
            <v>77.117669605212825</v>
          </cell>
          <cell r="AI59">
            <v>316.77316293929829</v>
          </cell>
          <cell r="AJ59">
            <v>-77.64285714285721</v>
          </cell>
          <cell r="AK59">
            <v>-49.385394070860443</v>
          </cell>
          <cell r="AL59">
            <v>41.483375959079318</v>
          </cell>
          <cell r="AM59">
            <v>89.805825242718385</v>
          </cell>
          <cell r="AN59">
            <v>-33.974358974358978</v>
          </cell>
          <cell r="AO59">
            <v>-26.57095787244057</v>
          </cell>
          <cell r="AP59">
            <v>443.35038363171418</v>
          </cell>
        </row>
        <row r="60">
          <cell r="A60" t="str">
            <v>Extraordinary items</v>
          </cell>
          <cell r="M60" t="str">
            <v>n/a</v>
          </cell>
          <cell r="O60" t="str">
            <v>n/a</v>
          </cell>
          <cell r="P60" t="str">
            <v>n/a</v>
          </cell>
          <cell r="Q60" t="str">
            <v>n/a</v>
          </cell>
          <cell r="R60" t="str">
            <v>n/a</v>
          </cell>
          <cell r="T60" t="str">
            <v>n/a</v>
          </cell>
          <cell r="U60" t="str">
            <v>n/a</v>
          </cell>
          <cell r="V60" t="str">
            <v>n/a</v>
          </cell>
          <cell r="W60" t="str">
            <v>n/a</v>
          </cell>
          <cell r="X60" t="str">
            <v>n/a</v>
          </cell>
          <cell r="Y60" t="str">
            <v>n/a</v>
          </cell>
          <cell r="Z60" t="str">
            <v>n/a</v>
          </cell>
          <cell r="AA60" t="str">
            <v>n/a</v>
          </cell>
          <cell r="AB60" t="str">
            <v>n/a</v>
          </cell>
          <cell r="AC60" t="str">
            <v>n/a</v>
          </cell>
          <cell r="AD60" t="str">
            <v>n/a</v>
          </cell>
          <cell r="AE60" t="str">
            <v>n/a</v>
          </cell>
          <cell r="AF60" t="str">
            <v>n/a</v>
          </cell>
          <cell r="AG60" t="str">
            <v>n/a</v>
          </cell>
          <cell r="AH60" t="str">
            <v>n/a</v>
          </cell>
          <cell r="AI60" t="str">
            <v>n/a</v>
          </cell>
          <cell r="AJ60" t="str">
            <v>n/a</v>
          </cell>
          <cell r="AK60" t="str">
            <v>n/a</v>
          </cell>
          <cell r="AL60" t="str">
            <v>n/a</v>
          </cell>
          <cell r="AM60" t="str">
            <v>n/a</v>
          </cell>
          <cell r="AN60" t="str">
            <v>n/a</v>
          </cell>
          <cell r="AO60" t="str">
            <v>n/a</v>
          </cell>
          <cell r="AP60" t="str">
            <v>n/a</v>
          </cell>
        </row>
        <row r="61">
          <cell r="A61" t="str">
            <v>Net profit (Adjusted)</v>
          </cell>
          <cell r="M61">
            <v>20.246384574183306</v>
          </cell>
          <cell r="O61">
            <v>19.910083493898512</v>
          </cell>
          <cell r="P61">
            <v>-55.463386727688757</v>
          </cell>
          <cell r="Q61">
            <v>56.560680698611577</v>
          </cell>
          <cell r="R61">
            <v>-266.38352408202201</v>
          </cell>
          <cell r="T61">
            <v>-179.08544490276964</v>
          </cell>
          <cell r="U61">
            <v>-44.866796621182601</v>
          </cell>
          <cell r="V61">
            <v>59.069767441860478</v>
          </cell>
          <cell r="W61">
            <v>-204.99186109603906</v>
          </cell>
          <cell r="X61">
            <v>-234.6238130021915</v>
          </cell>
          <cell r="Y61">
            <v>-73.869058980721519</v>
          </cell>
          <cell r="Z61">
            <v>243.9921208141821</v>
          </cell>
          <cell r="AA61">
            <v>-699.60629921259931</v>
          </cell>
          <cell r="AB61">
            <v>-115.44072948328265</v>
          </cell>
          <cell r="AC61">
            <v>-54.330927262631846</v>
          </cell>
          <cell r="AD61">
            <v>338.73325213154669</v>
          </cell>
          <cell r="AE61">
            <v>-39.409594095940946</v>
          </cell>
          <cell r="AF61">
            <v>-36.29525152797364</v>
          </cell>
          <cell r="AG61">
            <v>-53.971001947630427</v>
          </cell>
          <cell r="AH61">
            <v>77.117669605212825</v>
          </cell>
          <cell r="AI61">
            <v>315.91608347016648</v>
          </cell>
          <cell r="AJ61">
            <v>-77.58645947597293</v>
          </cell>
          <cell r="AK61">
            <v>-49.408712942877798</v>
          </cell>
          <cell r="AL61">
            <v>41.483375959079318</v>
          </cell>
          <cell r="AM61">
            <v>89.805825242718385</v>
          </cell>
          <cell r="AN61">
            <v>-33.974358974358978</v>
          </cell>
          <cell r="AO61">
            <v>-26.57095787244057</v>
          </cell>
          <cell r="AP61">
            <v>443.35038363171418</v>
          </cell>
        </row>
        <row r="62">
          <cell r="A62" t="str">
            <v>Tax rate %</v>
          </cell>
        </row>
        <row r="63">
          <cell r="A63" t="str">
            <v>Equity shares (m)</v>
          </cell>
          <cell r="M63">
            <v>0</v>
          </cell>
          <cell r="O63">
            <v>0</v>
          </cell>
          <cell r="P63">
            <v>0</v>
          </cell>
          <cell r="Q63">
            <v>0</v>
          </cell>
          <cell r="R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15.370408372665722</v>
          </cell>
          <cell r="AJ63">
            <v>0</v>
          </cell>
          <cell r="AK63">
            <v>0</v>
          </cell>
          <cell r="AL63">
            <v>0</v>
          </cell>
          <cell r="AM63">
            <v>0</v>
          </cell>
          <cell r="AN63">
            <v>0</v>
          </cell>
          <cell r="AO63">
            <v>0</v>
          </cell>
          <cell r="AP63">
            <v>0</v>
          </cell>
        </row>
        <row r="64">
          <cell r="A64" t="str">
            <v>EPS (Rs)</v>
          </cell>
          <cell r="M64">
            <v>20.246384574183306</v>
          </cell>
          <cell r="O64">
            <v>19.910083493898512</v>
          </cell>
          <cell r="P64">
            <v>-55.463386727688771</v>
          </cell>
          <cell r="Q64">
            <v>56.560680698611577</v>
          </cell>
          <cell r="R64">
            <v>539.82808022922711</v>
          </cell>
          <cell r="T64">
            <v>-79.434295816146147</v>
          </cell>
          <cell r="U64">
            <v>-44.866796621182601</v>
          </cell>
          <cell r="V64">
            <v>59.069767441860456</v>
          </cell>
          <cell r="W64">
            <v>-219.00369003690034</v>
          </cell>
          <cell r="X64">
            <v>-178.58869018849694</v>
          </cell>
          <cell r="Y64">
            <v>-60.5077304829166</v>
          </cell>
          <cell r="Z64">
            <v>243.9921208141821</v>
          </cell>
          <cell r="AA64">
            <v>68.101545253863335</v>
          </cell>
          <cell r="AB64">
            <v>-44.92401215805473</v>
          </cell>
          <cell r="AC64">
            <v>-54.330927262631846</v>
          </cell>
          <cell r="AD64">
            <v>-6.6839378238342073</v>
          </cell>
          <cell r="AE64">
            <v>94.949494949494934</v>
          </cell>
          <cell r="AF64">
            <v>-39.114391143911412</v>
          </cell>
          <cell r="AG64">
            <v>-29.625622159705745</v>
          </cell>
          <cell r="AH64">
            <v>77.117669605212853</v>
          </cell>
          <cell r="AI64">
            <v>261.24788740718611</v>
          </cell>
          <cell r="AJ64">
            <v>-77.64285714285721</v>
          </cell>
          <cell r="AK64">
            <v>-49.385394070860443</v>
          </cell>
          <cell r="AL64">
            <v>41.483375959079318</v>
          </cell>
          <cell r="AM64">
            <v>89.805825242718385</v>
          </cell>
          <cell r="AN64">
            <v>-33.974358974358978</v>
          </cell>
          <cell r="AO64">
            <v>-26.570957872440559</v>
          </cell>
          <cell r="AP64">
            <v>443.35038363171418</v>
          </cell>
        </row>
        <row r="65">
          <cell r="A65" t="str">
            <v>CFPS (Rs)</v>
          </cell>
          <cell r="M65">
            <v>-100</v>
          </cell>
          <cell r="O65">
            <v>14.666666666666671</v>
          </cell>
          <cell r="P65">
            <v>-48.47890088321882</v>
          </cell>
          <cell r="Q65">
            <v>46.988820771727255</v>
          </cell>
          <cell r="R65">
            <v>183.82804503582415</v>
          </cell>
          <cell r="T65">
            <v>-56.558470431302808</v>
          </cell>
          <cell r="U65">
            <v>-38.231255149684173</v>
          </cell>
          <cell r="V65">
            <v>48.188848188848191</v>
          </cell>
          <cell r="W65">
            <v>-333.33333333333314</v>
          </cell>
          <cell r="X65">
            <v>-140.43778801843322</v>
          </cell>
          <cell r="Y65">
            <v>-55.049197307094779</v>
          </cell>
          <cell r="Z65">
            <v>185.79181055747381</v>
          </cell>
          <cell r="AA65">
            <v>41.057759220598598</v>
          </cell>
          <cell r="AB65">
            <v>-33.4105653382762</v>
          </cell>
          <cell r="AC65">
            <v>-47.237163814180903</v>
          </cell>
          <cell r="AD65">
            <v>-6.4073226544622557</v>
          </cell>
          <cell r="AE65">
            <v>81.3278008298755</v>
          </cell>
          <cell r="AF65">
            <v>-35.388739946380674</v>
          </cell>
          <cell r="AG65">
            <v>-26.920062695924795</v>
          </cell>
          <cell r="AH65">
            <v>65.660499837715108</v>
          </cell>
          <cell r="AI65">
            <v>133.64206608645665</v>
          </cell>
          <cell r="AJ65">
            <v>-63.943217665615194</v>
          </cell>
          <cell r="AK65">
            <v>-47.263350524039247</v>
          </cell>
          <cell r="AL65">
            <v>39.304750869061422</v>
          </cell>
          <cell r="AM65">
            <v>75.406504065040608</v>
          </cell>
          <cell r="AN65">
            <v>-28.901734104046241</v>
          </cell>
          <cell r="AO65">
            <v>-25.189189189189186</v>
          </cell>
          <cell r="AP65">
            <v>307.84832451499159</v>
          </cell>
        </row>
        <row r="68">
          <cell r="A68" t="str">
            <v>Average tea prices (Rs/kg)</v>
          </cell>
          <cell r="P68">
            <v>60</v>
          </cell>
          <cell r="Q68">
            <v>55</v>
          </cell>
          <cell r="R68">
            <v>56</v>
          </cell>
          <cell r="T68">
            <v>57</v>
          </cell>
          <cell r="U68">
            <v>58</v>
          </cell>
          <cell r="V68">
            <v>59</v>
          </cell>
          <cell r="W68">
            <v>57</v>
          </cell>
          <cell r="X68">
            <v>47</v>
          </cell>
          <cell r="Y68">
            <v>55.566666666666663</v>
          </cell>
          <cell r="Z68">
            <v>63.026666666666671</v>
          </cell>
          <cell r="AA68">
            <v>62.25</v>
          </cell>
          <cell r="AB68">
            <v>65.243333333333339</v>
          </cell>
          <cell r="AC68">
            <v>59.673333333333325</v>
          </cell>
          <cell r="AD68">
            <v>66.906666666666666</v>
          </cell>
          <cell r="AE68">
            <v>58.39</v>
          </cell>
          <cell r="AF68">
            <v>59.7</v>
          </cell>
          <cell r="AG68">
            <v>80.400000000000006</v>
          </cell>
          <cell r="AH68">
            <v>76.7</v>
          </cell>
          <cell r="AI68">
            <v>72.599999999999994</v>
          </cell>
          <cell r="AJ68">
            <v>63.6</v>
          </cell>
          <cell r="AK68">
            <v>71.7</v>
          </cell>
          <cell r="AL68">
            <v>70.5</v>
          </cell>
          <cell r="AM68">
            <v>78</v>
          </cell>
          <cell r="AN68">
            <v>86.8</v>
          </cell>
          <cell r="AO68">
            <v>71.099999999999994</v>
          </cell>
          <cell r="AP68">
            <v>79</v>
          </cell>
          <cell r="AQ68">
            <v>60</v>
          </cell>
          <cell r="AR68">
            <v>52.1</v>
          </cell>
          <cell r="AS68">
            <v>41.6</v>
          </cell>
        </row>
        <row r="69">
          <cell r="A69" t="str">
            <v>Change (%)</v>
          </cell>
          <cell r="O69">
            <v>-100</v>
          </cell>
          <cell r="P69">
            <v>3.4482758620689724</v>
          </cell>
          <cell r="Q69">
            <v>-6.7796610169491567</v>
          </cell>
          <cell r="R69">
            <v>-1.7543859649122862</v>
          </cell>
          <cell r="T69">
            <v>21.276595744680861</v>
          </cell>
          <cell r="U69">
            <v>4.3791241751649723</v>
          </cell>
          <cell r="V69">
            <v>-6.3888301248149038</v>
          </cell>
          <cell r="W69">
            <v>-8.4337349397590415</v>
          </cell>
          <cell r="X69">
            <v>-27.961988453481844</v>
          </cell>
          <cell r="Y69">
            <v>-6.8819126354597193</v>
          </cell>
          <cell r="Z69">
            <v>-5.7991231566360995</v>
          </cell>
          <cell r="AA69">
            <v>6.6107210138722339</v>
          </cell>
          <cell r="AB69">
            <v>9.2853154662200019</v>
          </cell>
          <cell r="AC69">
            <v>-25.779436152570501</v>
          </cell>
          <cell r="AD69">
            <v>-12.768361581920907</v>
          </cell>
          <cell r="AE69">
            <v>-19.573002754820934</v>
          </cell>
          <cell r="AF69">
            <v>-6.1320754716981067</v>
          </cell>
          <cell r="AG69">
            <v>12.133891213389125</v>
          </cell>
          <cell r="AH69">
            <v>8.7943262411347654</v>
          </cell>
          <cell r="AI69">
            <v>-6.9230769230769322</v>
          </cell>
          <cell r="AJ69">
            <v>-26.728110599078335</v>
          </cell>
          <cell r="AK69">
            <v>0.84388185654009629</v>
          </cell>
          <cell r="AL69">
            <v>-10.759493670886078</v>
          </cell>
          <cell r="AM69">
            <v>30.000000000000004</v>
          </cell>
          <cell r="AN69">
            <v>66.602687140115151</v>
          </cell>
          <cell r="AO69" t="e">
            <v>#REF!</v>
          </cell>
          <cell r="AP69" t="e">
            <v>#REF!</v>
          </cell>
          <cell r="AQ69" t="e">
            <v>#REF!</v>
          </cell>
          <cell r="AR69" t="e">
            <v>#REF!</v>
          </cell>
        </row>
        <row r="70">
          <cell r="A70" t="str">
            <v>3 mth moving avg</v>
          </cell>
          <cell r="P70">
            <v>57</v>
          </cell>
          <cell r="Q70">
            <v>56</v>
          </cell>
          <cell r="R70">
            <v>57</v>
          </cell>
          <cell r="T70">
            <v>58</v>
          </cell>
          <cell r="U70">
            <v>58</v>
          </cell>
          <cell r="V70">
            <v>54.333333333333336</v>
          </cell>
          <cell r="W70">
            <v>53.18888888888889</v>
          </cell>
          <cell r="X70">
            <v>55.19777777777778</v>
          </cell>
          <cell r="Y70">
            <v>60.281111111111109</v>
          </cell>
          <cell r="Z70">
            <v>63.506666666666668</v>
          </cell>
          <cell r="AA70">
            <v>62.388888888888886</v>
          </cell>
          <cell r="AB70">
            <v>63.941111111111105</v>
          </cell>
          <cell r="AC70">
            <v>61.656666666666659</v>
          </cell>
          <cell r="AD70">
            <v>61.665555555555557</v>
          </cell>
          <cell r="AE70">
            <v>66.163333333333341</v>
          </cell>
          <cell r="AF70">
            <v>72.266666666666666</v>
          </cell>
          <cell r="AG70">
            <v>76.566666666666677</v>
          </cell>
          <cell r="AH70">
            <v>70.966666666666669</v>
          </cell>
          <cell r="AI70">
            <v>69.3</v>
          </cell>
          <cell r="AJ70">
            <v>68.600000000000009</v>
          </cell>
          <cell r="AK70">
            <v>73.399999999999991</v>
          </cell>
          <cell r="AL70">
            <v>78.433333333333337</v>
          </cell>
          <cell r="AM70">
            <v>78.63333333333334</v>
          </cell>
          <cell r="AN70">
            <v>78.966666666666654</v>
          </cell>
          <cell r="AO70">
            <v>70.033333333333331</v>
          </cell>
          <cell r="AP70">
            <v>63.699999999999996</v>
          </cell>
          <cell r="AQ70">
            <v>56.05</v>
          </cell>
          <cell r="AR70">
            <v>52.1</v>
          </cell>
        </row>
        <row r="71">
          <cell r="A71" t="str">
            <v>Change (%)</v>
          </cell>
          <cell r="O71">
            <v>-100</v>
          </cell>
          <cell r="P71">
            <v>-1.7241379310344862</v>
          </cell>
          <cell r="Q71">
            <v>3.0674846625766916</v>
          </cell>
          <cell r="R71">
            <v>7.1652391894714729</v>
          </cell>
          <cell r="T71">
            <v>5.0766939087725005</v>
          </cell>
          <cell r="U71">
            <v>-3.7841225370025544</v>
          </cell>
          <cell r="V71">
            <v>-14.444677724123444</v>
          </cell>
          <cell r="W71">
            <v>-14.746215494211922</v>
          </cell>
          <cell r="X71">
            <v>-13.674040349627248</v>
          </cell>
          <cell r="Y71">
            <v>-2.2309924131841075</v>
          </cell>
          <cell r="Z71">
            <v>2.9856393808897375</v>
          </cell>
          <cell r="AA71">
            <v>-5.7047374342956143</v>
          </cell>
          <cell r="AB71">
            <v>-11.520602706027072</v>
          </cell>
          <cell r="AC71">
            <v>-19.473225946887261</v>
          </cell>
          <cell r="AD71">
            <v>-13.10630969156098</v>
          </cell>
          <cell r="AE71">
            <v>-4.5262145262145115</v>
          </cell>
          <cell r="AF71">
            <v>5.3449951409134888</v>
          </cell>
          <cell r="AG71">
            <v>4.3142597638510694</v>
          </cell>
          <cell r="AH71">
            <v>-9.5197620059498504</v>
          </cell>
          <cell r="AI71">
            <v>-11.869436201780426</v>
          </cell>
          <cell r="AJ71">
            <v>-13.127902068383257</v>
          </cell>
          <cell r="AK71">
            <v>4.8072346501665697</v>
          </cell>
          <cell r="AL71">
            <v>23.129251700680275</v>
          </cell>
          <cell r="AM71">
            <v>40.291406482307494</v>
          </cell>
          <cell r="AN71">
            <v>51.567498400511802</v>
          </cell>
          <cell r="AO71" t="e">
            <v>#REF!</v>
          </cell>
          <cell r="AP71" t="e">
            <v>#REF!</v>
          </cell>
          <cell r="AQ71" t="e">
            <v>#REF!</v>
          </cell>
          <cell r="AR71" t="e">
            <v>#REF!</v>
          </cell>
        </row>
        <row r="72">
          <cell r="A72" t="str">
            <v>2 mth moving avg</v>
          </cell>
          <cell r="P72">
            <v>57.5</v>
          </cell>
          <cell r="Q72">
            <v>55.5</v>
          </cell>
          <cell r="R72">
            <v>56.5</v>
          </cell>
          <cell r="T72">
            <v>57.5</v>
          </cell>
          <cell r="U72">
            <v>58.5</v>
          </cell>
          <cell r="V72">
            <v>58</v>
          </cell>
          <cell r="W72">
            <v>52</v>
          </cell>
          <cell r="X72">
            <v>51.283333333333331</v>
          </cell>
          <cell r="Y72">
            <v>59.296666666666667</v>
          </cell>
          <cell r="Z72">
            <v>62.638333333333335</v>
          </cell>
          <cell r="AA72">
            <v>63.74666666666667</v>
          </cell>
          <cell r="AB72">
            <v>62.458333333333329</v>
          </cell>
          <cell r="AC72">
            <v>63.289999999999992</v>
          </cell>
          <cell r="AD72">
            <v>62.648333333333333</v>
          </cell>
          <cell r="AE72">
            <v>59.045000000000002</v>
          </cell>
          <cell r="AF72">
            <v>70.050000000000011</v>
          </cell>
          <cell r="AG72">
            <v>78.550000000000011</v>
          </cell>
          <cell r="AH72">
            <v>74.650000000000006</v>
          </cell>
          <cell r="AI72">
            <v>68.099999999999994</v>
          </cell>
          <cell r="AJ72">
            <v>67.650000000000006</v>
          </cell>
          <cell r="AK72">
            <v>71.099999999999994</v>
          </cell>
          <cell r="AL72">
            <v>74.25</v>
          </cell>
          <cell r="AM72">
            <v>82.4</v>
          </cell>
          <cell r="AN72">
            <v>78.949999999999989</v>
          </cell>
          <cell r="AO72">
            <v>75.05</v>
          </cell>
          <cell r="AP72">
            <v>69.5</v>
          </cell>
          <cell r="AQ72">
            <v>56.05</v>
          </cell>
          <cell r="AR72">
            <v>52.1</v>
          </cell>
        </row>
        <row r="73">
          <cell r="A73" t="str">
            <v>Change (%)</v>
          </cell>
          <cell r="O73">
            <v>-100</v>
          </cell>
          <cell r="P73">
            <v>-1.7094017094017144</v>
          </cell>
          <cell r="Q73">
            <v>-4.31034482758621</v>
          </cell>
          <cell r="R73">
            <v>8.6538461538461462</v>
          </cell>
          <cell r="T73">
            <v>12.122196945076368</v>
          </cell>
          <cell r="U73">
            <v>-1.3435268986452309</v>
          </cell>
          <cell r="V73">
            <v>-7.4049437245563237</v>
          </cell>
          <cell r="W73">
            <v>-18.427107299728096</v>
          </cell>
          <cell r="X73">
            <v>-17.891927951967979</v>
          </cell>
          <cell r="Y73">
            <v>-6.3095802391109572</v>
          </cell>
          <cell r="Z73">
            <v>-1.5962116576651031E-2</v>
          </cell>
          <cell r="AA73">
            <v>7.9628531910689526</v>
          </cell>
          <cell r="AB73">
            <v>-10.837497025933873</v>
          </cell>
          <cell r="AC73">
            <v>-19.427116486314468</v>
          </cell>
          <cell r="AD73">
            <v>-16.077249386023674</v>
          </cell>
          <cell r="AE73">
            <v>-13.296622613803223</v>
          </cell>
          <cell r="AF73">
            <v>3.5476718403547824</v>
          </cell>
          <cell r="AG73">
            <v>10.478199718706072</v>
          </cell>
          <cell r="AH73">
            <v>0.53872053872054959</v>
          </cell>
          <cell r="AI73">
            <v>-17.354368932038845</v>
          </cell>
          <cell r="AJ73">
            <v>-14.31285623812537</v>
          </cell>
          <cell r="AK73">
            <v>-5.2631578947368478</v>
          </cell>
          <cell r="AL73">
            <v>6.8345323741007213</v>
          </cell>
          <cell r="AM73">
            <v>47.011596788581642</v>
          </cell>
          <cell r="AN73">
            <v>51.535508637236063</v>
          </cell>
          <cell r="AO73" t="e">
            <v>#REF!</v>
          </cell>
          <cell r="AP73" t="e">
            <v>#REF!</v>
          </cell>
          <cell r="AQ73" t="e">
            <v>#REF!</v>
          </cell>
          <cell r="AR73" t="e">
            <v>#REF!</v>
          </cell>
        </row>
        <row r="74">
          <cell r="O74">
            <v>-100</v>
          </cell>
          <cell r="P74">
            <v>3.6036036036036112</v>
          </cell>
          <cell r="Q74">
            <v>-1.7699115044247815</v>
          </cell>
          <cell r="R74">
            <v>-1.7391304347826098</v>
          </cell>
          <cell r="T74">
            <v>-1.7094017094017144</v>
          </cell>
          <cell r="U74">
            <v>0.86206896551723755</v>
          </cell>
          <cell r="V74">
            <v>11.538461538461542</v>
          </cell>
          <cell r="W74">
            <v>1.3974650633734154</v>
          </cell>
          <cell r="X74">
            <v>-13.51396930687504</v>
          </cell>
          <cell r="Y74">
            <v>-5.3348588457547308</v>
          </cell>
          <cell r="Z74">
            <v>-1.7386530014641299</v>
          </cell>
          <cell r="AA74">
            <v>2.0627084723148892</v>
          </cell>
          <cell r="AB74">
            <v>-1.3140569863590801</v>
          </cell>
          <cell r="AC74">
            <v>1.0242358136688834</v>
          </cell>
          <cell r="AD74">
            <v>6.102690038671077</v>
          </cell>
          <cell r="AE74">
            <v>-15.710206995003585</v>
          </cell>
          <cell r="AF74">
            <v>-10.821133036282626</v>
          </cell>
          <cell r="AG74">
            <v>5.2243804420629703</v>
          </cell>
          <cell r="AH74">
            <v>9.6182085168869502</v>
          </cell>
          <cell r="AI74">
            <v>0.66518847006649118</v>
          </cell>
          <cell r="AJ74">
            <v>-4.8523206751054708</v>
          </cell>
          <cell r="AK74">
            <v>-4.2424242424242475</v>
          </cell>
          <cell r="AL74">
            <v>-9.8907766990291357</v>
          </cell>
          <cell r="AM74">
            <v>4.36985433818875</v>
          </cell>
          <cell r="AN74">
            <v>5.1965356429047205</v>
          </cell>
          <cell r="AO74">
            <v>7.9856115107913572</v>
          </cell>
          <cell r="AP74">
            <v>23.996431757359503</v>
          </cell>
          <cell r="AQ74">
            <v>7.5815738963531665</v>
          </cell>
          <cell r="AR74" t="e">
            <v>#REF!</v>
          </cell>
        </row>
        <row r="78">
          <cell r="AB78" t="str">
            <v>F1Q99</v>
          </cell>
          <cell r="AC78" t="str">
            <v>F2Q99</v>
          </cell>
          <cell r="AD78" t="str">
            <v>F3Q99</v>
          </cell>
          <cell r="AE78" t="str">
            <v>F4Q99</v>
          </cell>
          <cell r="AF78" t="str">
            <v>F1Q00</v>
          </cell>
          <cell r="AG78" t="str">
            <v>F2Q00</v>
          </cell>
          <cell r="AH78" t="str">
            <v>F3Q00</v>
          </cell>
          <cell r="AI78" t="str">
            <v>F4Q00</v>
          </cell>
          <cell r="AJ78" t="str">
            <v>F1Q01</v>
          </cell>
          <cell r="AK78" t="str">
            <v>F2Q01</v>
          </cell>
          <cell r="AL78" t="str">
            <v>F3Q01</v>
          </cell>
          <cell r="AM78" t="str">
            <v>F4Q01</v>
          </cell>
          <cell r="AN78" t="str">
            <v>F1Q02</v>
          </cell>
          <cell r="AO78" t="str">
            <v>F2Q02E</v>
          </cell>
        </row>
        <row r="79">
          <cell r="A79" t="str">
            <v>Auction prices 2 mth moving avg (% change y-o-y) - LHS</v>
          </cell>
          <cell r="AB79">
            <v>47.011596788581642</v>
          </cell>
          <cell r="AC79">
            <v>6.8345323741007213</v>
          </cell>
          <cell r="AD79">
            <v>-5.2631578947368478</v>
          </cell>
          <cell r="AE79">
            <v>-14.31285623812537</v>
          </cell>
          <cell r="AF79">
            <v>-17.354368932038845</v>
          </cell>
          <cell r="AG79">
            <v>0.53872053872054959</v>
          </cell>
          <cell r="AH79">
            <v>10.478199718706072</v>
          </cell>
          <cell r="AI79">
            <v>3.5476718403547824</v>
          </cell>
          <cell r="AJ79">
            <v>-13.509544787077809</v>
          </cell>
          <cell r="AK79">
            <v>-16.476892163429348</v>
          </cell>
          <cell r="AL79">
            <v>-16.963717377466601</v>
          </cell>
          <cell r="AM79">
            <v>-7.8681893885320209</v>
          </cell>
          <cell r="AN79">
            <v>9.530277306168621</v>
          </cell>
          <cell r="AO79">
            <v>12</v>
          </cell>
        </row>
        <row r="80">
          <cell r="A80" t="str">
            <v>Net profit gr % change (y-o-y) - RHS</v>
          </cell>
          <cell r="AB80">
            <v>400</v>
          </cell>
          <cell r="AC80">
            <v>30.195340080018831</v>
          </cell>
          <cell r="AD80">
            <v>-10.297756410256421</v>
          </cell>
          <cell r="AE80">
            <v>-69.549029126213682</v>
          </cell>
          <cell r="AF80">
            <v>-33.273657289002557</v>
          </cell>
          <cell r="AG80">
            <v>-16.467823571945019</v>
          </cell>
          <cell r="AH80">
            <v>-23.464739111948042</v>
          </cell>
          <cell r="AI80">
            <v>215.64348228092368</v>
          </cell>
          <cell r="AJ80">
            <v>-55.538520505940959</v>
          </cell>
          <cell r="AK80">
            <v>-22.051504003462497</v>
          </cell>
          <cell r="AL80">
            <v>-23.202614379084896</v>
          </cell>
          <cell r="AM80">
            <v>-33.284132841327406</v>
          </cell>
          <cell r="AN80">
            <v>85.505481120584818</v>
          </cell>
          <cell r="AO80">
            <v>25</v>
          </cell>
        </row>
        <row r="82">
          <cell r="A82" t="str">
            <v xml:space="preserve">Auction prices 2 mth moving avg (%YoY) </v>
          </cell>
          <cell r="AB82">
            <v>100</v>
          </cell>
          <cell r="AC82">
            <v>14.537971141113673</v>
          </cell>
          <cell r="AD82">
            <v>-11.195445920303614</v>
          </cell>
          <cell r="AE82">
            <v>-30.445373516012395</v>
          </cell>
          <cell r="AF82">
            <v>-36.915080783331192</v>
          </cell>
          <cell r="AG82">
            <v>1.1459311649065198</v>
          </cell>
          <cell r="AH82">
            <v>22.288542475653706</v>
          </cell>
          <cell r="AI82">
            <v>7.5463759640184245</v>
          </cell>
          <cell r="AJ82">
            <v>-28.73662183361332</v>
          </cell>
          <cell r="AK82">
            <v>-35.048569478566016</v>
          </cell>
          <cell r="AL82">
            <v>-36.084112296280935</v>
          </cell>
          <cell r="AM82">
            <v>-16.736698870103211</v>
          </cell>
          <cell r="AN82">
            <v>20.272183795474422</v>
          </cell>
          <cell r="AO82">
            <v>25.525616698292207</v>
          </cell>
        </row>
        <row r="83">
          <cell r="A83" t="str">
            <v xml:space="preserve">Net profit growth (% YoY) </v>
          </cell>
          <cell r="AB83">
            <v>100</v>
          </cell>
          <cell r="AC83">
            <v>7.5488350200047076</v>
          </cell>
          <cell r="AD83">
            <v>-2.5744391025641051</v>
          </cell>
          <cell r="AE83">
            <v>-17.387257281553421</v>
          </cell>
          <cell r="AF83">
            <v>-8.3184143222506393</v>
          </cell>
          <cell r="AG83">
            <v>-4.1169558929862546</v>
          </cell>
          <cell r="AH83">
            <v>-5.8661847779870104</v>
          </cell>
          <cell r="AI83">
            <v>53.910870570230919</v>
          </cell>
          <cell r="AJ83">
            <v>-13.88463012648524</v>
          </cell>
          <cell r="AK83">
            <v>-5.5128760008656243</v>
          </cell>
          <cell r="AL83">
            <v>-5.8006535947712239</v>
          </cell>
          <cell r="AM83">
            <v>-8.3210332103318514</v>
          </cell>
          <cell r="AN83">
            <v>21.376370280146205</v>
          </cell>
          <cell r="AO83">
            <v>6.25</v>
          </cell>
        </row>
        <row r="84">
          <cell r="AC84" t="str">
            <v xml:space="preserve">Correlation </v>
          </cell>
          <cell r="AD84">
            <v>0.85428714262172201</v>
          </cell>
          <cell r="AI84" t="str">
            <v xml:space="preserve">Correlation </v>
          </cell>
          <cell r="AJ84">
            <v>0.80475224272001633</v>
          </cell>
        </row>
        <row r="85">
          <cell r="A85" t="str">
            <v>Tetley</v>
          </cell>
          <cell r="M85" t="str">
            <v>1Q05</v>
          </cell>
          <cell r="O85" t="str">
            <v>4Q04</v>
          </cell>
          <cell r="P85" t="str">
            <v>3Q04</v>
          </cell>
          <cell r="Q85" t="str">
            <v>2Q04</v>
          </cell>
          <cell r="R85" t="str">
            <v>1Q04</v>
          </cell>
          <cell r="T85" t="str">
            <v>4Q03</v>
          </cell>
          <cell r="U85" t="str">
            <v>3Q03</v>
          </cell>
          <cell r="V85" t="str">
            <v>2Q03</v>
          </cell>
          <cell r="W85" t="str">
            <v>1Q03</v>
          </cell>
          <cell r="X85">
            <v>2004</v>
          </cell>
          <cell r="Y85">
            <v>2003</v>
          </cell>
          <cell r="Z85" t="str">
            <v>2H04</v>
          </cell>
          <cell r="AA85" t="str">
            <v>2H03</v>
          </cell>
          <cell r="AB85" t="str">
            <v>9MQ04</v>
          </cell>
          <cell r="AC85" t="str">
            <v>9M03</v>
          </cell>
        </row>
        <row r="86">
          <cell r="A86" t="str">
            <v>Sales</v>
          </cell>
          <cell r="N86">
            <v>251.5</v>
          </cell>
          <cell r="O86">
            <v>80.539999999999992</v>
          </cell>
          <cell r="P86">
            <v>55.450000000000017</v>
          </cell>
          <cell r="Q86">
            <v>58.08</v>
          </cell>
          <cell r="R86">
            <v>57.43</v>
          </cell>
          <cell r="T86">
            <v>59.919999999999959</v>
          </cell>
          <cell r="U86">
            <v>63.310000000000031</v>
          </cell>
          <cell r="V86">
            <v>62.14</v>
          </cell>
          <cell r="W86">
            <v>70.63</v>
          </cell>
          <cell r="X86">
            <v>244.8</v>
          </cell>
          <cell r="Y86">
            <v>256</v>
          </cell>
          <cell r="Z86">
            <v>244.8</v>
          </cell>
          <cell r="AA86">
            <v>192.68999999999997</v>
          </cell>
          <cell r="AB86">
            <v>170.96</v>
          </cell>
          <cell r="AC86">
            <v>196.08</v>
          </cell>
          <cell r="AD86">
            <v>-0.12811097511219915</v>
          </cell>
        </row>
        <row r="87">
          <cell r="A87" t="str">
            <v>PBT</v>
          </cell>
          <cell r="N87">
            <v>23.8</v>
          </cell>
          <cell r="O87">
            <v>5.879999999999999</v>
          </cell>
          <cell r="P87">
            <v>8.14</v>
          </cell>
          <cell r="Q87">
            <v>4.55</v>
          </cell>
          <cell r="R87">
            <v>5.23</v>
          </cell>
          <cell r="U87">
            <v>11.535325443786981</v>
          </cell>
          <cell r="V87">
            <v>1.75</v>
          </cell>
          <cell r="W87">
            <v>3.0946745562130182</v>
          </cell>
          <cell r="X87">
            <v>21.6</v>
          </cell>
          <cell r="Y87">
            <v>12</v>
          </cell>
          <cell r="Z87">
            <v>21.6</v>
          </cell>
          <cell r="AA87">
            <v>0.46467455621301923</v>
          </cell>
          <cell r="AB87">
            <v>17.920000000000002</v>
          </cell>
          <cell r="AC87">
            <v>16.38</v>
          </cell>
          <cell r="AD87">
            <v>9.4017094017094127E-2</v>
          </cell>
        </row>
        <row r="88">
          <cell r="A88" t="str">
            <v>Adjusted PBT</v>
          </cell>
          <cell r="N88">
            <v>23.8</v>
          </cell>
          <cell r="O88">
            <v>5.879999999999999</v>
          </cell>
          <cell r="P88">
            <v>8.14</v>
          </cell>
          <cell r="Q88">
            <v>4.55</v>
          </cell>
          <cell r="R88">
            <v>5.23</v>
          </cell>
          <cell r="T88">
            <v>1.9128205128205202</v>
          </cell>
          <cell r="U88">
            <v>6.642504930966469</v>
          </cell>
          <cell r="V88">
            <v>1.75</v>
          </cell>
          <cell r="W88">
            <v>3.0946745562130182</v>
          </cell>
          <cell r="AB88">
            <v>17.920000000000002</v>
          </cell>
          <cell r="AC88">
            <v>11.487179487179487</v>
          </cell>
          <cell r="AD88">
            <v>0.56000000000000005</v>
          </cell>
        </row>
        <row r="89">
          <cell r="A89" t="str">
            <v>PAT</v>
          </cell>
          <cell r="N89">
            <v>16.100000000000001</v>
          </cell>
          <cell r="P89" t="str">
            <v>NA</v>
          </cell>
          <cell r="Q89">
            <v>2.92</v>
          </cell>
          <cell r="R89">
            <v>3.4</v>
          </cell>
          <cell r="U89">
            <v>3.0235483870967741</v>
          </cell>
          <cell r="V89">
            <v>0.83</v>
          </cell>
          <cell r="W89">
            <v>2.193548387096774</v>
          </cell>
          <cell r="X89">
            <v>16</v>
          </cell>
          <cell r="Y89">
            <v>9.4</v>
          </cell>
          <cell r="Z89">
            <v>16</v>
          </cell>
          <cell r="AA89">
            <v>6.3764516129032263</v>
          </cell>
        </row>
        <row r="90">
          <cell r="A90" t="str">
            <v>Tax</v>
          </cell>
          <cell r="U90">
            <v>8.5117770566902067</v>
          </cell>
          <cell r="X90">
            <v>5.6000000000000014</v>
          </cell>
          <cell r="Y90">
            <v>2.5999999999999996</v>
          </cell>
          <cell r="Z90">
            <v>5.6000000000000014</v>
          </cell>
          <cell r="AA90">
            <v>-5.911777056690207</v>
          </cell>
        </row>
        <row r="91">
          <cell r="A91" t="str">
            <v>Growth (YoY)</v>
          </cell>
          <cell r="O91">
            <v>60.404999999999994</v>
          </cell>
          <cell r="U91">
            <v>73.788789906007537</v>
          </cell>
          <cell r="X91">
            <v>25.925925925925931</v>
          </cell>
          <cell r="Y91">
            <v>21.666666666666664</v>
          </cell>
          <cell r="Z91">
            <v>25.925925925925931</v>
          </cell>
          <cell r="AA91">
            <v>-1272.2403190890639</v>
          </cell>
        </row>
        <row r="92">
          <cell r="A92" t="str">
            <v>Sales</v>
          </cell>
          <cell r="N92">
            <v>-1.9607843137254943</v>
          </cell>
          <cell r="P92">
            <v>-12.415100300110582</v>
          </cell>
          <cell r="Q92">
            <v>-6.5336337302864589</v>
          </cell>
          <cell r="R92">
            <v>-18.688942375761009</v>
          </cell>
          <cell r="Z92">
            <v>27.043437645959866</v>
          </cell>
        </row>
        <row r="93">
          <cell r="A93" t="str">
            <v>PBT</v>
          </cell>
          <cell r="N93">
            <v>14.861538461538462</v>
          </cell>
          <cell r="O93">
            <v>21.969230769230769</v>
          </cell>
          <cell r="P93">
            <v>-29.434153898238989</v>
          </cell>
          <cell r="Q93">
            <v>160</v>
          </cell>
          <cell r="R93">
            <v>69</v>
          </cell>
          <cell r="Z93">
            <v>4548.4146186170747</v>
          </cell>
        </row>
        <row r="94">
          <cell r="A94" t="str">
            <v>PAT</v>
          </cell>
          <cell r="N94">
            <v>8</v>
          </cell>
          <cell r="P94" t="e">
            <v>#VALUE!</v>
          </cell>
          <cell r="Q94">
            <v>251.80722891566268</v>
          </cell>
          <cell r="R94">
            <v>55.000000000000007</v>
          </cell>
          <cell r="Z94">
            <v>150.92325593160317</v>
          </cell>
        </row>
        <row r="95">
          <cell r="N95">
            <v>-1.2384615384615394</v>
          </cell>
        </row>
        <row r="96">
          <cell r="N96">
            <v>-92.884615384615458</v>
          </cell>
        </row>
        <row r="97">
          <cell r="N97">
            <v>30</v>
          </cell>
        </row>
        <row r="98">
          <cell r="A98">
            <v>20.134999999999991</v>
          </cell>
          <cell r="N98">
            <v>231.36500000000001</v>
          </cell>
          <cell r="O98">
            <v>60.404999999999994</v>
          </cell>
          <cell r="S98">
            <v>251.5</v>
          </cell>
          <cell r="T98">
            <v>-8.0059642147117249E-2</v>
          </cell>
        </row>
        <row r="99">
          <cell r="A99">
            <v>1.4699999999999989</v>
          </cell>
          <cell r="N99">
            <v>22.330000000000002</v>
          </cell>
          <cell r="O99">
            <v>4.4099999999999993</v>
          </cell>
          <cell r="S99">
            <v>12.795698924731182</v>
          </cell>
          <cell r="T99">
            <v>0.74511764705882366</v>
          </cell>
        </row>
        <row r="100">
          <cell r="A100">
            <v>1.4699999999999989</v>
          </cell>
          <cell r="N100">
            <v>22.330000000000002</v>
          </cell>
          <cell r="O100">
            <v>4.4099999999999993</v>
          </cell>
          <cell r="Z100">
            <v>155.47999999999999</v>
          </cell>
          <cell r="AA100">
            <v>132</v>
          </cell>
        </row>
        <row r="101">
          <cell r="Z101">
            <v>-6.24</v>
          </cell>
          <cell r="AA101">
            <v>-5.67</v>
          </cell>
        </row>
        <row r="102">
          <cell r="N102">
            <v>14.861538461538462</v>
          </cell>
          <cell r="O102">
            <v>-1.2384615384615394</v>
          </cell>
          <cell r="P102">
            <v>-96.60000000000008</v>
          </cell>
          <cell r="S102">
            <v>8.655913978494624</v>
          </cell>
          <cell r="T102">
            <v>0.716923076923077</v>
          </cell>
          <cell r="Z102">
            <v>5.69</v>
          </cell>
          <cell r="AA102">
            <v>6.86</v>
          </cell>
        </row>
        <row r="103">
          <cell r="A103">
            <v>114.65999999999991</v>
          </cell>
          <cell r="Z103">
            <v>143.54999999999998</v>
          </cell>
          <cell r="AA103">
            <v>119.47</v>
          </cell>
        </row>
        <row r="105">
          <cell r="A105" t="str">
            <v>Tata Tea- Stand alone</v>
          </cell>
          <cell r="P105">
            <v>0</v>
          </cell>
          <cell r="Q105">
            <v>0</v>
          </cell>
          <cell r="R105">
            <v>0</v>
          </cell>
          <cell r="T105">
            <v>0</v>
          </cell>
          <cell r="U105">
            <v>0</v>
          </cell>
          <cell r="V105">
            <v>0</v>
          </cell>
          <cell r="W105">
            <v>0</v>
          </cell>
          <cell r="AH105">
            <v>0</v>
          </cell>
          <cell r="AL105" t="str">
            <v>CMP: Rs</v>
          </cell>
          <cell r="AM105">
            <v>545</v>
          </cell>
        </row>
        <row r="106">
          <cell r="A106" t="str">
            <v>Interims analysis</v>
          </cell>
          <cell r="L106" t="str">
            <v>Standalone</v>
          </cell>
          <cell r="O106">
            <v>38050</v>
          </cell>
          <cell r="P106">
            <v>37956</v>
          </cell>
          <cell r="Q106">
            <v>37865</v>
          </cell>
          <cell r="R106">
            <v>37773</v>
          </cell>
          <cell r="T106">
            <v>37681</v>
          </cell>
          <cell r="U106">
            <v>37591</v>
          </cell>
          <cell r="V106">
            <v>37500</v>
          </cell>
          <cell r="W106">
            <v>37408</v>
          </cell>
          <cell r="X106">
            <v>37316</v>
          </cell>
          <cell r="Y106">
            <v>37226</v>
          </cell>
          <cell r="Z106">
            <v>37135</v>
          </cell>
          <cell r="AA106">
            <v>37043</v>
          </cell>
          <cell r="AB106">
            <v>36951</v>
          </cell>
          <cell r="AC106">
            <v>36861</v>
          </cell>
          <cell r="AD106">
            <v>36770</v>
          </cell>
          <cell r="AE106">
            <v>36678</v>
          </cell>
          <cell r="AF106">
            <v>36586</v>
          </cell>
          <cell r="AG106">
            <v>36495</v>
          </cell>
          <cell r="AH106">
            <v>36404</v>
          </cell>
          <cell r="AI106">
            <v>36312</v>
          </cell>
          <cell r="AJ106">
            <v>36220</v>
          </cell>
          <cell r="AK106">
            <v>36130</v>
          </cell>
          <cell r="AL106">
            <v>36039</v>
          </cell>
          <cell r="AM106">
            <v>35947</v>
          </cell>
          <cell r="AN106">
            <v>35855</v>
          </cell>
          <cell r="AO106">
            <v>35765</v>
          </cell>
          <cell r="AP106">
            <v>35674</v>
          </cell>
          <cell r="AQ106">
            <v>35582</v>
          </cell>
        </row>
        <row r="107">
          <cell r="A107" t="str">
            <v>Y/ E Mar (Rs m)</v>
          </cell>
          <cell r="B107" t="str">
            <v>Q306E</v>
          </cell>
          <cell r="C107" t="str">
            <v>Q206E</v>
          </cell>
          <cell r="D107" t="str">
            <v>C2006</v>
          </cell>
          <cell r="E107" t="str">
            <v>Q406E</v>
          </cell>
          <cell r="F107" t="str">
            <v>Q306E</v>
          </cell>
          <cell r="G107" t="str">
            <v>Q206E</v>
          </cell>
          <cell r="H107" t="str">
            <v>1Q06E</v>
          </cell>
          <cell r="I107" t="str">
            <v>F2005</v>
          </cell>
          <cell r="J107" t="str">
            <v>4QF05</v>
          </cell>
          <cell r="K107" t="str">
            <v>3QF05E</v>
          </cell>
          <cell r="L107" t="str">
            <v>2QF05</v>
          </cell>
          <cell r="M107" t="str">
            <v>1QF05</v>
          </cell>
          <cell r="N107" t="str">
            <v>F2004</v>
          </cell>
          <cell r="O107" t="str">
            <v>4Q04</v>
          </cell>
          <cell r="P107" t="str">
            <v>3Q04</v>
          </cell>
          <cell r="Q107" t="str">
            <v>2Q04</v>
          </cell>
          <cell r="R107" t="str">
            <v>1Q04</v>
          </cell>
          <cell r="S107" t="str">
            <v>F2003</v>
          </cell>
          <cell r="T107" t="str">
            <v>4Q03</v>
          </cell>
          <cell r="U107" t="str">
            <v>3Q03</v>
          </cell>
          <cell r="V107" t="str">
            <v>2Q03</v>
          </cell>
          <cell r="W107" t="str">
            <v>1Q03</v>
          </cell>
          <cell r="X107" t="str">
            <v>4Q02</v>
          </cell>
          <cell r="Y107" t="str">
            <v>3Q02</v>
          </cell>
          <cell r="Z107" t="str">
            <v>2Q02</v>
          </cell>
          <cell r="AA107" t="str">
            <v>1Q02</v>
          </cell>
          <cell r="AB107" t="str">
            <v>4Q01</v>
          </cell>
          <cell r="AC107" t="str">
            <v>3Q01</v>
          </cell>
          <cell r="AD107" t="str">
            <v>2Q01</v>
          </cell>
          <cell r="AE107" t="str">
            <v>1Q01</v>
          </cell>
          <cell r="AF107" t="str">
            <v>4Q00</v>
          </cell>
          <cell r="AG107" t="str">
            <v>3Q00</v>
          </cell>
          <cell r="AH107" t="str">
            <v>2Q00</v>
          </cell>
          <cell r="AI107" t="str">
            <v>1Q00</v>
          </cell>
          <cell r="AJ107" t="str">
            <v>4Q99</v>
          </cell>
          <cell r="AK107" t="str">
            <v>3Q99</v>
          </cell>
          <cell r="AL107" t="str">
            <v>2Q99</v>
          </cell>
          <cell r="AM107" t="str">
            <v>1Q99</v>
          </cell>
          <cell r="AN107" t="str">
            <v>4Q98</v>
          </cell>
          <cell r="AO107" t="str">
            <v>3Q98</v>
          </cell>
          <cell r="AP107" t="str">
            <v>2Q98</v>
          </cell>
          <cell r="AQ107" t="str">
            <v>1Q98</v>
          </cell>
          <cell r="AU107" t="str">
            <v>2QF05</v>
          </cell>
        </row>
        <row r="108">
          <cell r="A108" t="str">
            <v>Auction prices 2 mth moving avg (% change y-o-y) - LHS</v>
          </cell>
          <cell r="Z108">
            <v>0</v>
          </cell>
          <cell r="AA108">
            <v>0</v>
          </cell>
          <cell r="AB108">
            <v>47.011596788581642</v>
          </cell>
          <cell r="AC108">
            <v>6.8345323741007213</v>
          </cell>
          <cell r="AD108">
            <v>-5.2631578947368478</v>
          </cell>
          <cell r="AE108">
            <v>-14.31285623812537</v>
          </cell>
          <cell r="AF108">
            <v>-17.354368932038845</v>
          </cell>
          <cell r="AG108">
            <v>0.53872053872054959</v>
          </cell>
          <cell r="AH108">
            <v>10.478199718706072</v>
          </cell>
          <cell r="AI108">
            <v>3.5476718403547824</v>
          </cell>
          <cell r="AJ108">
            <v>-13.509544787077809</v>
          </cell>
          <cell r="AK108">
            <v>-16.476892163429348</v>
          </cell>
          <cell r="AL108">
            <v>-16.963717377466601</v>
          </cell>
          <cell r="AM108">
            <v>-7.8681893885320209</v>
          </cell>
          <cell r="AN108">
            <v>9.530277306168621</v>
          </cell>
          <cell r="AO108">
            <v>12</v>
          </cell>
        </row>
        <row r="109">
          <cell r="A109" t="str">
            <v>Operating profit gr % change (y-o-y) - RHS</v>
          </cell>
          <cell r="Z109">
            <v>227.21579961464369</v>
          </cell>
          <cell r="AA109">
            <v>227.21579961464369</v>
          </cell>
          <cell r="AB109">
            <v>227.21579961464369</v>
          </cell>
          <cell r="AC109">
            <v>34.732349279743914</v>
          </cell>
          <cell r="AD109">
            <v>-10.185185185185187</v>
          </cell>
          <cell r="AE109">
            <v>-53.828125000000071</v>
          </cell>
          <cell r="AF109">
            <v>-28.882673340203159</v>
          </cell>
          <cell r="AG109">
            <v>-21.42291446673703</v>
          </cell>
          <cell r="AH109">
            <v>-11.835051546391773</v>
          </cell>
          <cell r="AI109">
            <v>-77.157360406091328</v>
          </cell>
          <cell r="AJ109">
            <v>-50.113848064582896</v>
          </cell>
          <cell r="AK109">
            <v>-0.45355283050567685</v>
          </cell>
          <cell r="AL109">
            <v>-14.94387277829744</v>
          </cell>
          <cell r="AM109">
            <v>24.074074074079132</v>
          </cell>
          <cell r="AN109">
            <v>19.834024896265646</v>
          </cell>
          <cell r="AO109">
            <v>25</v>
          </cell>
        </row>
        <row r="111">
          <cell r="A111" t="str">
            <v xml:space="preserve">Auction prices 2 mth moving avg (%YoY) </v>
          </cell>
          <cell r="Z111">
            <v>0</v>
          </cell>
          <cell r="AA111">
            <v>0</v>
          </cell>
          <cell r="AB111">
            <v>100</v>
          </cell>
          <cell r="AC111">
            <v>14.537971141113673</v>
          </cell>
          <cell r="AD111">
            <v>-11.195445920303614</v>
          </cell>
          <cell r="AE111">
            <v>-30.445373516012395</v>
          </cell>
          <cell r="AF111">
            <v>-36.915080783331192</v>
          </cell>
          <cell r="AG111">
            <v>1.1459311649065198</v>
          </cell>
          <cell r="AH111">
            <v>22.288542475653706</v>
          </cell>
          <cell r="AI111">
            <v>7.5463759640184245</v>
          </cell>
          <cell r="AJ111">
            <v>-28.73662183361332</v>
          </cell>
          <cell r="AK111">
            <v>-35.048569478566016</v>
          </cell>
          <cell r="AL111">
            <v>-36.084112296280935</v>
          </cell>
          <cell r="AM111">
            <v>-16.736698870103211</v>
          </cell>
          <cell r="AN111">
            <v>20.272183795474422</v>
          </cell>
        </row>
        <row r="112">
          <cell r="A112" t="str">
            <v xml:space="preserve">Operating profit growth (% YoY) </v>
          </cell>
          <cell r="Z112">
            <v>100</v>
          </cell>
          <cell r="AA112">
            <v>100</v>
          </cell>
          <cell r="AB112">
            <v>100</v>
          </cell>
          <cell r="AC112">
            <v>15.286062561956395</v>
          </cell>
          <cell r="AD112">
            <v>-4.4826042918050524</v>
          </cell>
          <cell r="AE112">
            <v>-23.690308988764063</v>
          </cell>
          <cell r="AF112">
            <v>-12.711560282862353</v>
          </cell>
          <cell r="AG112">
            <v>-9.4284440180084896</v>
          </cell>
          <cell r="AH112">
            <v>-5.2087273712760878</v>
          </cell>
          <cell r="AI112">
            <v>-33.957744372068156</v>
          </cell>
          <cell r="AJ112">
            <v>-22.055617676928989</v>
          </cell>
          <cell r="AK112">
            <v>-0.19961324488653479</v>
          </cell>
          <cell r="AL112">
            <v>-6.5769514283963257</v>
          </cell>
          <cell r="AM112">
            <v>10.595246507905076</v>
          </cell>
          <cell r="AN112">
            <v>8.7291574485154655</v>
          </cell>
        </row>
        <row r="115">
          <cell r="A115" t="str">
            <v>Cost Details:</v>
          </cell>
        </row>
        <row r="116">
          <cell r="A116" t="str">
            <v>(Inc)/Dec in Stock</v>
          </cell>
          <cell r="C116">
            <v>-110.9</v>
          </cell>
          <cell r="D116">
            <v>116</v>
          </cell>
          <cell r="E116">
            <v>232.4</v>
          </cell>
          <cell r="F116">
            <v>205.6</v>
          </cell>
          <cell r="G116">
            <v>-293.3</v>
          </cell>
          <cell r="H116">
            <v>-25.4</v>
          </cell>
          <cell r="I116">
            <v>-293.3</v>
          </cell>
          <cell r="J116">
            <v>256.39999999999998</v>
          </cell>
          <cell r="K116">
            <v>-9.5</v>
          </cell>
          <cell r="L116">
            <v>-438.4</v>
          </cell>
          <cell r="M116">
            <v>-101.8</v>
          </cell>
          <cell r="O116">
            <v>511.9</v>
          </cell>
          <cell r="P116">
            <v>127.4</v>
          </cell>
          <cell r="Q116">
            <v>-299.5</v>
          </cell>
          <cell r="R116">
            <v>-146.19999999999999</v>
          </cell>
          <cell r="T116">
            <v>478.1</v>
          </cell>
          <cell r="U116">
            <v>-141.1</v>
          </cell>
          <cell r="V116">
            <v>-316</v>
          </cell>
          <cell r="W116">
            <v>-3.3</v>
          </cell>
          <cell r="X116">
            <v>645.20000000000005</v>
          </cell>
          <cell r="Y116">
            <v>19.399999999999999</v>
          </cell>
          <cell r="Z116">
            <v>-430.6</v>
          </cell>
          <cell r="AA116">
            <v>-147.5</v>
          </cell>
          <cell r="AB116">
            <v>597.20000000000005</v>
          </cell>
          <cell r="AC116">
            <v>-131.6</v>
          </cell>
          <cell r="AD116">
            <v>-192.9</v>
          </cell>
          <cell r="AE116">
            <v>-290.39999999999998</v>
          </cell>
          <cell r="AF116">
            <v>556.70000000000005</v>
          </cell>
          <cell r="AG116">
            <v>-123.1</v>
          </cell>
          <cell r="AH116">
            <v>-314</v>
          </cell>
          <cell r="AI116">
            <v>-83.5</v>
          </cell>
        </row>
        <row r="117">
          <cell r="A117" t="str">
            <v>Consumption of Raw Materials</v>
          </cell>
          <cell r="C117">
            <v>840.7</v>
          </cell>
          <cell r="D117">
            <v>2799.3</v>
          </cell>
          <cell r="E117">
            <v>683.3</v>
          </cell>
          <cell r="F117">
            <v>707</v>
          </cell>
          <cell r="G117">
            <v>698.2</v>
          </cell>
          <cell r="H117">
            <v>655.5</v>
          </cell>
          <cell r="I117">
            <v>2272.1</v>
          </cell>
          <cell r="J117">
            <v>524.79999999999995</v>
          </cell>
          <cell r="K117">
            <v>567.79999999999995</v>
          </cell>
          <cell r="L117">
            <v>665.7</v>
          </cell>
          <cell r="M117">
            <v>513.79999999999995</v>
          </cell>
          <cell r="O117">
            <v>243.6</v>
          </cell>
          <cell r="P117">
            <v>318.5</v>
          </cell>
          <cell r="Q117">
            <v>368.9</v>
          </cell>
          <cell r="R117">
            <v>340.5</v>
          </cell>
          <cell r="T117">
            <v>284.3</v>
          </cell>
          <cell r="U117">
            <v>360.9</v>
          </cell>
          <cell r="V117">
            <v>349.2</v>
          </cell>
          <cell r="W117">
            <v>298.60000000000002</v>
          </cell>
          <cell r="X117">
            <v>232.1</v>
          </cell>
          <cell r="Y117">
            <v>248.4</v>
          </cell>
          <cell r="Z117">
            <v>334.2</v>
          </cell>
          <cell r="AA117">
            <v>382.6</v>
          </cell>
          <cell r="AB117">
            <v>283.3</v>
          </cell>
          <cell r="AC117">
            <v>453.1</v>
          </cell>
          <cell r="AD117">
            <v>441.7</v>
          </cell>
          <cell r="AE117">
            <v>506.3</v>
          </cell>
          <cell r="AF117">
            <v>437.5</v>
          </cell>
          <cell r="AG117">
            <v>633</v>
          </cell>
          <cell r="AH117">
            <v>564.4</v>
          </cell>
          <cell r="AI117">
            <v>459.1</v>
          </cell>
        </row>
        <row r="118">
          <cell r="A118" t="str">
            <v>Total Materials Consumed</v>
          </cell>
          <cell r="C118">
            <v>729.80000000000007</v>
          </cell>
          <cell r="D118">
            <v>2915.3</v>
          </cell>
          <cell r="E118">
            <v>915.69999999999993</v>
          </cell>
          <cell r="F118">
            <v>912.6</v>
          </cell>
          <cell r="G118">
            <v>404.90000000000003</v>
          </cell>
          <cell r="H118">
            <v>630.1</v>
          </cell>
          <cell r="I118">
            <v>1978.8</v>
          </cell>
          <cell r="J118">
            <v>781.19999999999993</v>
          </cell>
          <cell r="K118">
            <v>558.29999999999995</v>
          </cell>
          <cell r="L118">
            <v>227.30000000000007</v>
          </cell>
          <cell r="M118">
            <v>411.99999999999994</v>
          </cell>
          <cell r="O118">
            <v>755.5</v>
          </cell>
          <cell r="P118">
            <v>445.9</v>
          </cell>
          <cell r="Q118">
            <v>69.399999999999977</v>
          </cell>
          <cell r="R118">
            <v>194.3</v>
          </cell>
          <cell r="T118">
            <v>762.40000000000009</v>
          </cell>
          <cell r="U118">
            <v>219.79999999999998</v>
          </cell>
          <cell r="V118">
            <v>33.199999999999989</v>
          </cell>
          <cell r="W118">
            <v>295.3</v>
          </cell>
          <cell r="X118">
            <v>877.30000000000007</v>
          </cell>
          <cell r="Y118">
            <v>267.8</v>
          </cell>
          <cell r="Z118">
            <v>-96.400000000000034</v>
          </cell>
          <cell r="AA118">
            <v>235.10000000000002</v>
          </cell>
          <cell r="AB118">
            <v>880.5</v>
          </cell>
          <cell r="AC118">
            <v>321.5</v>
          </cell>
          <cell r="AD118">
            <v>248.79999999999998</v>
          </cell>
          <cell r="AE118">
            <v>215.90000000000003</v>
          </cell>
          <cell r="AF118">
            <v>994.2</v>
          </cell>
          <cell r="AG118">
            <v>509.9</v>
          </cell>
          <cell r="AH118">
            <v>250.39999999999998</v>
          </cell>
          <cell r="AI118">
            <v>375.6</v>
          </cell>
        </row>
        <row r="119">
          <cell r="A119" t="str">
            <v>Staff Costs</v>
          </cell>
          <cell r="C119">
            <v>443.5</v>
          </cell>
          <cell r="D119">
            <v>1678.6</v>
          </cell>
          <cell r="E119">
            <v>341</v>
          </cell>
          <cell r="F119">
            <v>424</v>
          </cell>
          <cell r="G119">
            <v>492.9</v>
          </cell>
          <cell r="H119">
            <v>494.7</v>
          </cell>
          <cell r="I119">
            <v>2539.3000000000002</v>
          </cell>
          <cell r="J119">
            <v>583.4</v>
          </cell>
          <cell r="K119">
            <v>617.5</v>
          </cell>
          <cell r="L119">
            <v>652.20000000000005</v>
          </cell>
          <cell r="M119">
            <v>527.9</v>
          </cell>
          <cell r="O119">
            <v>599.5</v>
          </cell>
          <cell r="P119">
            <v>502.9</v>
          </cell>
          <cell r="Q119">
            <v>643.6</v>
          </cell>
          <cell r="R119">
            <v>567.4</v>
          </cell>
          <cell r="T119">
            <v>635.70000000000005</v>
          </cell>
          <cell r="U119">
            <v>550</v>
          </cell>
          <cell r="V119">
            <v>586.1</v>
          </cell>
          <cell r="W119">
            <v>565</v>
          </cell>
          <cell r="X119">
            <v>648.20000000000005</v>
          </cell>
          <cell r="Y119">
            <v>596.70000000000005</v>
          </cell>
          <cell r="Z119">
            <v>598.5</v>
          </cell>
          <cell r="AA119">
            <v>592.6</v>
          </cell>
          <cell r="AB119">
            <v>629.4</v>
          </cell>
          <cell r="AC119">
            <v>573.1</v>
          </cell>
          <cell r="AD119">
            <v>555.79999999999995</v>
          </cell>
          <cell r="AE119">
            <v>561.6</v>
          </cell>
          <cell r="AF119">
            <v>546.1</v>
          </cell>
          <cell r="AG119">
            <v>562.6</v>
          </cell>
          <cell r="AH119">
            <v>513.1</v>
          </cell>
          <cell r="AI119">
            <v>473.5</v>
          </cell>
        </row>
        <row r="120">
          <cell r="A120" t="str">
            <v>Ad spend</v>
          </cell>
          <cell r="D120">
            <v>899.9</v>
          </cell>
          <cell r="E120">
            <v>242.7</v>
          </cell>
          <cell r="I120">
            <v>765</v>
          </cell>
          <cell r="J120">
            <v>235.3</v>
          </cell>
        </row>
        <row r="121">
          <cell r="A121" t="str">
            <v>Other Expenditure</v>
          </cell>
          <cell r="C121">
            <v>813.5</v>
          </cell>
          <cell r="D121">
            <v>2568.8000000000002</v>
          </cell>
          <cell r="E121">
            <v>579.70000000000005</v>
          </cell>
          <cell r="F121">
            <v>919.6</v>
          </cell>
          <cell r="G121">
            <v>831.5</v>
          </cell>
          <cell r="H121">
            <v>801.4</v>
          </cell>
          <cell r="I121">
            <v>2279.4</v>
          </cell>
          <cell r="J121">
            <v>557.6</v>
          </cell>
          <cell r="K121">
            <v>807.1</v>
          </cell>
          <cell r="L121">
            <v>862.3</v>
          </cell>
          <cell r="M121">
            <v>762.9</v>
          </cell>
          <cell r="O121">
            <v>612.6</v>
          </cell>
          <cell r="P121">
            <v>820</v>
          </cell>
          <cell r="Q121">
            <v>866.7</v>
          </cell>
          <cell r="R121">
            <v>819.9</v>
          </cell>
          <cell r="T121">
            <v>626</v>
          </cell>
          <cell r="U121">
            <v>890</v>
          </cell>
          <cell r="V121">
            <v>859.7</v>
          </cell>
          <cell r="W121">
            <v>724.4</v>
          </cell>
          <cell r="X121">
            <v>688.9</v>
          </cell>
          <cell r="Y121">
            <v>820.2</v>
          </cell>
          <cell r="Z121">
            <v>821.5</v>
          </cell>
          <cell r="AA121">
            <v>806.9</v>
          </cell>
          <cell r="AB121">
            <v>670</v>
          </cell>
          <cell r="AC121">
            <v>758</v>
          </cell>
          <cell r="AD121">
            <v>877.3</v>
          </cell>
          <cell r="AE121">
            <v>906.6</v>
          </cell>
          <cell r="AF121">
            <v>879.8</v>
          </cell>
          <cell r="AG121">
            <v>830.1</v>
          </cell>
          <cell r="AH121">
            <v>954</v>
          </cell>
          <cell r="AI121">
            <v>803.4</v>
          </cell>
        </row>
        <row r="122">
          <cell r="A122" t="str">
            <v>Total Expenditure</v>
          </cell>
          <cell r="C122">
            <v>1986.8000000000002</v>
          </cell>
          <cell r="D122">
            <v>8062.5999999999995</v>
          </cell>
          <cell r="E122">
            <v>2079.1</v>
          </cell>
          <cell r="F122">
            <v>2256.1999999999998</v>
          </cell>
          <cell r="G122">
            <v>1729.3</v>
          </cell>
          <cell r="H122">
            <v>1926.1999999999998</v>
          </cell>
          <cell r="I122">
            <v>7562.5</v>
          </cell>
          <cell r="J122">
            <v>2157.5</v>
          </cell>
          <cell r="K122">
            <v>1982.9</v>
          </cell>
          <cell r="L122">
            <v>1741.8000000000002</v>
          </cell>
          <cell r="M122">
            <v>1702.7999999999997</v>
          </cell>
          <cell r="O122">
            <v>1967.6</v>
          </cell>
          <cell r="P122">
            <v>1768.8</v>
          </cell>
          <cell r="Q122">
            <v>1579.7</v>
          </cell>
          <cell r="R122">
            <v>1581.6</v>
          </cell>
          <cell r="T122">
            <v>2024.1000000000001</v>
          </cell>
          <cell r="U122">
            <v>1659.8</v>
          </cell>
          <cell r="V122">
            <v>1479</v>
          </cell>
          <cell r="W122">
            <v>1584.6999999999998</v>
          </cell>
          <cell r="X122">
            <v>2214.4</v>
          </cell>
          <cell r="Y122">
            <v>1684.7</v>
          </cell>
          <cell r="Z122">
            <v>1323.6</v>
          </cell>
          <cell r="AA122">
            <v>1634.6</v>
          </cell>
          <cell r="AB122">
            <v>2179.9</v>
          </cell>
          <cell r="AC122">
            <v>1652.6</v>
          </cell>
          <cell r="AD122">
            <v>1681.8999999999999</v>
          </cell>
          <cell r="AE122">
            <v>1684.1</v>
          </cell>
          <cell r="AF122">
            <v>2420.1000000000004</v>
          </cell>
          <cell r="AG122">
            <v>1902.6</v>
          </cell>
          <cell r="AH122">
            <v>1717.5</v>
          </cell>
          <cell r="AI122">
            <v>1652.5</v>
          </cell>
        </row>
        <row r="124">
          <cell r="A124" t="str">
            <v>Growth YoY</v>
          </cell>
        </row>
        <row r="125">
          <cell r="A125" t="str">
            <v>(Inc)/Dec in Stock</v>
          </cell>
          <cell r="M125">
            <v>-30.36935704514363</v>
          </cell>
          <cell r="O125">
            <v>7.0696507006902332</v>
          </cell>
          <cell r="P125">
            <v>-190.29057406094969</v>
          </cell>
          <cell r="Q125">
            <v>-5.2215189873417671</v>
          </cell>
          <cell r="R125">
            <v>4330.30303030303</v>
          </cell>
          <cell r="T125">
            <v>-25.898946063236206</v>
          </cell>
          <cell r="U125">
            <v>-827.31958762886609</v>
          </cell>
          <cell r="V125">
            <v>-26.614026939154666</v>
          </cell>
          <cell r="W125">
            <v>-97.762711864406782</v>
          </cell>
          <cell r="X125">
            <v>8.037508372404556</v>
          </cell>
          <cell r="Y125">
            <v>-114.74164133738603</v>
          </cell>
          <cell r="Z125">
            <v>123.22446863659925</v>
          </cell>
          <cell r="AA125">
            <v>-49.207988980716244</v>
          </cell>
          <cell r="AB125">
            <v>7.2750134722471715</v>
          </cell>
          <cell r="AC125">
            <v>6.9049553208773373</v>
          </cell>
          <cell r="AD125">
            <v>-38.566878980891715</v>
          </cell>
          <cell r="AE125">
            <v>247.78443113772451</v>
          </cell>
        </row>
        <row r="126">
          <cell r="A126" t="str">
            <v>Consumption of Raw Materials</v>
          </cell>
          <cell r="M126">
            <v>50.895741556534489</v>
          </cell>
          <cell r="O126">
            <v>-14.315863524446016</v>
          </cell>
          <cell r="P126">
            <v>-11.748406760875586</v>
          </cell>
          <cell r="Q126">
            <v>5.6414662084765199</v>
          </cell>
          <cell r="R126">
            <v>14.032150033489611</v>
          </cell>
          <cell r="T126">
            <v>22.490305902628194</v>
          </cell>
          <cell r="U126">
            <v>45.289855072463745</v>
          </cell>
          <cell r="V126">
            <v>4.4883303411131115</v>
          </cell>
          <cell r="W126">
            <v>-21.955044432828018</v>
          </cell>
          <cell r="X126">
            <v>-18.072714436992587</v>
          </cell>
          <cell r="Y126">
            <v>-45.17766497461929</v>
          </cell>
          <cell r="Z126">
            <v>-24.337785827484716</v>
          </cell>
          <cell r="AA126">
            <v>-24.43215484890381</v>
          </cell>
          <cell r="AB126">
            <v>-35.245714285714278</v>
          </cell>
          <cell r="AC126">
            <v>-28.420221169036331</v>
          </cell>
          <cell r="AD126">
            <v>-21.73990077958894</v>
          </cell>
          <cell r="AE126">
            <v>10.280984534959693</v>
          </cell>
        </row>
        <row r="127">
          <cell r="A127" t="str">
            <v>Total Materials Consumed</v>
          </cell>
          <cell r="D127">
            <v>0.47326662623812421</v>
          </cell>
          <cell r="E127">
            <v>0.17217101894521258</v>
          </cell>
          <cell r="F127">
            <v>0.63460505104782383</v>
          </cell>
          <cell r="G127">
            <v>0.7813462384513854</v>
          </cell>
          <cell r="H127">
            <v>0.52936893203883528</v>
          </cell>
          <cell r="J127">
            <v>3.4017207147584383E-2</v>
          </cell>
          <cell r="K127">
            <v>0.25207445615608881</v>
          </cell>
          <cell r="M127">
            <v>112.04323211528559</v>
          </cell>
          <cell r="O127">
            <v>-0.90503672612802788</v>
          </cell>
          <cell r="P127">
            <v>102.86624203821657</v>
          </cell>
          <cell r="Q127">
            <v>109.03614457831327</v>
          </cell>
          <cell r="R127">
            <v>-34.202505926176762</v>
          </cell>
          <cell r="T127">
            <v>-13.097002165735772</v>
          </cell>
          <cell r="U127">
            <v>-17.923823749066482</v>
          </cell>
          <cell r="V127">
            <v>-134.43983402489624</v>
          </cell>
          <cell r="W127">
            <v>25.60612505316886</v>
          </cell>
          <cell r="X127">
            <v>-0.36342986939238431</v>
          </cell>
          <cell r="Y127">
            <v>-16.702954898911347</v>
          </cell>
          <cell r="Z127">
            <v>-138.74598070739552</v>
          </cell>
          <cell r="AA127">
            <v>8.8930060213061601</v>
          </cell>
          <cell r="AB127">
            <v>-11.436330718165365</v>
          </cell>
          <cell r="AC127">
            <v>-36.948421259070408</v>
          </cell>
          <cell r="AD127">
            <v>-0.6389776357827448</v>
          </cell>
          <cell r="AE127">
            <v>-42.518636847710326</v>
          </cell>
        </row>
        <row r="128">
          <cell r="A128" t="str">
            <v>Staff Costs</v>
          </cell>
          <cell r="D128">
            <v>-0.33895167959673933</v>
          </cell>
          <cell r="E128">
            <v>-0.41549537195749053</v>
          </cell>
          <cell r="F128">
            <v>-0.3133603238866397</v>
          </cell>
          <cell r="G128">
            <v>-0.24425022999080048</v>
          </cell>
          <cell r="H128">
            <v>-6.2890698996021954E-2</v>
          </cell>
          <cell r="J128">
            <v>-2.6855713094245282E-2</v>
          </cell>
          <cell r="K128">
            <v>0.22787830582620794</v>
          </cell>
          <cell r="M128">
            <v>-6.9615791328868522</v>
          </cell>
          <cell r="O128">
            <v>-5.6945099889885276</v>
          </cell>
          <cell r="P128">
            <v>-8.5636363636363733</v>
          </cell>
          <cell r="Q128">
            <v>9.8106125234601613</v>
          </cell>
          <cell r="R128">
            <v>0.42477876106195023</v>
          </cell>
          <cell r="T128">
            <v>-1.9284171551990137</v>
          </cell>
          <cell r="U128">
            <v>-7.8263784146137105</v>
          </cell>
          <cell r="V128">
            <v>-2.0718462823725914</v>
          </cell>
          <cell r="W128">
            <v>-4.6574417819777336</v>
          </cell>
          <cell r="X128">
            <v>2.9869717190975642</v>
          </cell>
          <cell r="Y128">
            <v>4.1179549816785954</v>
          </cell>
          <cell r="Z128">
            <v>7.6826196473551711</v>
          </cell>
          <cell r="AA128">
            <v>5.5199430199430299</v>
          </cell>
          <cell r="AB128">
            <v>15.253616553744731</v>
          </cell>
          <cell r="AC128">
            <v>1.8663348738002128</v>
          </cell>
          <cell r="AD128">
            <v>8.3219645293314937</v>
          </cell>
          <cell r="AE128">
            <v>18.606124604012674</v>
          </cell>
        </row>
        <row r="129">
          <cell r="A129" t="str">
            <v>Ad spend</v>
          </cell>
          <cell r="D129">
            <v>0.17633986928104561</v>
          </cell>
          <cell r="E129">
            <v>3.1449213769655593E-2</v>
          </cell>
        </row>
        <row r="130">
          <cell r="A130" t="str">
            <v>Other Expenditure</v>
          </cell>
          <cell r="D130">
            <v>0.12696323593928227</v>
          </cell>
          <cell r="E130">
            <v>3.9634146341463561E-2</v>
          </cell>
          <cell r="F130">
            <v>0.13938793210258948</v>
          </cell>
          <cell r="G130">
            <v>-3.5718427461440272E-2</v>
          </cell>
          <cell r="H130">
            <v>5.0465329663127445E-2</v>
          </cell>
          <cell r="J130">
            <v>-8.9781260202415947E-2</v>
          </cell>
          <cell r="K130">
            <v>-1.5731707317073185E-2</v>
          </cell>
          <cell r="M130">
            <v>-6.952067325283573</v>
          </cell>
          <cell r="O130">
            <v>-2.1405750798721979</v>
          </cell>
          <cell r="P130">
            <v>-7.8651685393258397</v>
          </cell>
          <cell r="Q130">
            <v>0.8142375247179201</v>
          </cell>
          <cell r="R130">
            <v>13.183324130314734</v>
          </cell>
          <cell r="T130">
            <v>-9.1304978951952336</v>
          </cell>
          <cell r="U130">
            <v>8.5101194830529145</v>
          </cell>
          <cell r="V130">
            <v>4.6500304321363428</v>
          </cell>
          <cell r="W130">
            <v>-10.224315280703934</v>
          </cell>
          <cell r="X130">
            <v>2.8208955223880672</v>
          </cell>
          <cell r="Y130">
            <v>8.2058047493403841</v>
          </cell>
          <cell r="Z130">
            <v>-6.3604240282685414</v>
          </cell>
          <cell r="AA130">
            <v>-10.997132142069276</v>
          </cell>
          <cell r="AB130">
            <v>-23.846328711070697</v>
          </cell>
          <cell r="AC130">
            <v>-8.6857005180098756</v>
          </cell>
          <cell r="AD130">
            <v>-8.0398322851153114</v>
          </cell>
          <cell r="AE130">
            <v>12.845407020164302</v>
          </cell>
        </row>
        <row r="131">
          <cell r="A131" t="str">
            <v>Total Expenditure</v>
          </cell>
          <cell r="D131">
            <v>6.6128925619834744E-2</v>
          </cell>
          <cell r="E131">
            <v>-3.6338354577056808E-2</v>
          </cell>
          <cell r="F131">
            <v>0.13782843310303083</v>
          </cell>
          <cell r="G131">
            <v>-7.1764840969114063E-3</v>
          </cell>
          <cell r="H131">
            <v>0.13119567770730578</v>
          </cell>
          <cell r="J131">
            <v>9.6513519007928483E-2</v>
          </cell>
          <cell r="K131">
            <v>0.12104251469923111</v>
          </cell>
          <cell r="M131">
            <v>7.6631259484066572</v>
          </cell>
          <cell r="O131">
            <v>-2.7913640630403802</v>
          </cell>
          <cell r="P131">
            <v>6.5670562718399772</v>
          </cell>
          <cell r="Q131">
            <v>6.8086544962812745</v>
          </cell>
          <cell r="R131">
            <v>-0.19562062219977694</v>
          </cell>
          <cell r="T131">
            <v>-8.59375</v>
          </cell>
          <cell r="U131">
            <v>-1.4780079539383872</v>
          </cell>
          <cell r="V131">
            <v>11.74070716228468</v>
          </cell>
          <cell r="W131">
            <v>-3.0527346139728406</v>
          </cell>
          <cell r="X131">
            <v>1.5826414055690519</v>
          </cell>
          <cell r="Y131">
            <v>1.9423938037032684</v>
          </cell>
          <cell r="Z131">
            <v>-21.303287948153869</v>
          </cell>
          <cell r="AA131">
            <v>-2.939255388634876</v>
          </cell>
          <cell r="AB131">
            <v>-9.9252097020784404</v>
          </cell>
          <cell r="AC131">
            <v>-13.139913802165459</v>
          </cell>
          <cell r="AD131">
            <v>-2.0727802037845744</v>
          </cell>
          <cell r="AE131">
            <v>1.9122541603630916</v>
          </cell>
        </row>
        <row r="133">
          <cell r="A133" t="str">
            <v>As % of Sales</v>
          </cell>
        </row>
        <row r="134">
          <cell r="A134" t="str">
            <v>(Inc)/Dec in Stock</v>
          </cell>
          <cell r="M134">
            <v>-4.9477521263669502</v>
          </cell>
          <cell r="O134">
            <v>25.943946074704776</v>
          </cell>
          <cell r="P134">
            <v>6.2466290757538614</v>
          </cell>
          <cell r="Q134">
            <v>-14.850257834192782</v>
          </cell>
          <cell r="R134">
            <v>-7.9903809367655896</v>
          </cell>
          <cell r="T134">
            <v>24.708010335917312</v>
          </cell>
          <cell r="U134">
            <v>-7.3716106786479285</v>
          </cell>
          <cell r="V134">
            <v>-16.581833447027339</v>
          </cell>
          <cell r="W134">
            <v>-0.17814726840855105</v>
          </cell>
          <cell r="X134">
            <v>31.692700658217905</v>
          </cell>
          <cell r="Y134">
            <v>0.98227848101265813</v>
          </cell>
          <cell r="Z134">
            <v>-23.149293048760821</v>
          </cell>
          <cell r="AA134">
            <v>-7.6687116564417179</v>
          </cell>
          <cell r="AB134">
            <v>27.177573495949758</v>
          </cell>
          <cell r="AC134">
            <v>-6.5268065268065261</v>
          </cell>
          <cell r="AD134">
            <v>-8.4809848318311722</v>
          </cell>
          <cell r="AE134">
            <v>-15.085714285714285</v>
          </cell>
          <cell r="AF134">
            <v>22.78755628325829</v>
          </cell>
          <cell r="AG134">
            <v>-5.282808342631534</v>
          </cell>
          <cell r="AH134">
            <v>-13.576617087512972</v>
          </cell>
          <cell r="AI134">
            <v>-3.9099082225135793</v>
          </cell>
        </row>
        <row r="135">
          <cell r="A135" t="str">
            <v>Consumption of Raw Materials</v>
          </cell>
          <cell r="M135">
            <v>24.972053462940462</v>
          </cell>
          <cell r="O135">
            <v>12.346054432111906</v>
          </cell>
          <cell r="P135">
            <v>15.616572689384652</v>
          </cell>
          <cell r="Q135">
            <v>18.291352637842127</v>
          </cell>
          <cell r="R135">
            <v>18.609608132480734</v>
          </cell>
          <cell r="T135">
            <v>14.692506459948321</v>
          </cell>
          <cell r="U135">
            <v>18.854814273026488</v>
          </cell>
          <cell r="V135">
            <v>18.323975442094767</v>
          </cell>
          <cell r="W135">
            <v>16.119628589937378</v>
          </cell>
          <cell r="X135">
            <v>11.400923469888987</v>
          </cell>
          <cell r="Y135">
            <v>12.577215189873417</v>
          </cell>
          <cell r="Z135">
            <v>17.966775979786036</v>
          </cell>
          <cell r="AA135">
            <v>19.891858167827806</v>
          </cell>
          <cell r="AB135">
            <v>12.892509329207243</v>
          </cell>
          <cell r="AC135">
            <v>22.471854386748007</v>
          </cell>
          <cell r="AD135">
            <v>19.419652670916683</v>
          </cell>
          <cell r="AE135">
            <v>26.301298701298702</v>
          </cell>
          <cell r="AF135">
            <v>17.908309455587393</v>
          </cell>
          <cell r="AG135">
            <v>27.165050210282381</v>
          </cell>
          <cell r="AH135">
            <v>24.403320650294013</v>
          </cell>
          <cell r="AI135">
            <v>21.497471436598616</v>
          </cell>
        </row>
        <row r="136">
          <cell r="A136" t="str">
            <v>Total Materials Consumed</v>
          </cell>
          <cell r="B136" t="e">
            <v>#DIV/0!</v>
          </cell>
          <cell r="C136">
            <v>0.28692746215844311</v>
          </cell>
          <cell r="D136">
            <v>0.29685861208696096</v>
          </cell>
          <cell r="E136">
            <v>0.41799424841374905</v>
          </cell>
          <cell r="F136">
            <v>0.32771932344597265</v>
          </cell>
          <cell r="G136">
            <v>0.16927257525083614</v>
          </cell>
          <cell r="H136">
            <v>0.26647213059291214</v>
          </cell>
          <cell r="I136">
            <v>0.21995709347176062</v>
          </cell>
          <cell r="J136">
            <v>0.35443037974683544</v>
          </cell>
          <cell r="K136">
            <v>0.23299390701944744</v>
          </cell>
          <cell r="M136">
            <v>20.024301336573508</v>
          </cell>
          <cell r="O136">
            <v>38.290000506816682</v>
          </cell>
          <cell r="P136">
            <v>21.863201765138513</v>
          </cell>
          <cell r="Q136">
            <v>3.4410948036493445</v>
          </cell>
          <cell r="R136">
            <v>10.619227195715144</v>
          </cell>
          <cell r="T136">
            <v>39.400516795865634</v>
          </cell>
          <cell r="U136">
            <v>11.483203594378558</v>
          </cell>
          <cell r="V136">
            <v>1.7421419950674286</v>
          </cell>
          <cell r="W136">
            <v>15.941481321528828</v>
          </cell>
          <cell r="X136">
            <v>43.093624128106889</v>
          </cell>
          <cell r="Y136">
            <v>13.559493670886077</v>
          </cell>
          <cell r="Z136">
            <v>-5.1825170689747884</v>
          </cell>
          <cell r="AA136">
            <v>12.223146511386087</v>
          </cell>
          <cell r="AB136">
            <v>40.070082825157002</v>
          </cell>
          <cell r="AC136">
            <v>15.945047859941477</v>
          </cell>
          <cell r="AD136">
            <v>10.938667839085513</v>
          </cell>
          <cell r="AE136">
            <v>11.215584415584418</v>
          </cell>
          <cell r="AF136">
            <v>40.695865738845683</v>
          </cell>
          <cell r="AG136">
            <v>21.882241867650844</v>
          </cell>
          <cell r="AH136">
            <v>10.826703562781043</v>
          </cell>
          <cell r="AI136">
            <v>17.587563214085037</v>
          </cell>
          <cell r="AJ136">
            <v>0.62578291368868122</v>
          </cell>
        </row>
        <row r="137">
          <cell r="A137" t="str">
            <v>Staff Costs</v>
          </cell>
          <cell r="B137" t="e">
            <v>#DIV/0!</v>
          </cell>
          <cell r="C137">
            <v>0.17436603105956358</v>
          </cell>
          <cell r="D137">
            <v>0.17092816048062726</v>
          </cell>
          <cell r="E137">
            <v>0.15565800885561695</v>
          </cell>
          <cell r="F137">
            <v>0.15226056666786369</v>
          </cell>
          <cell r="G137">
            <v>0.20606187290969899</v>
          </cell>
          <cell r="H137">
            <v>0.2092108601877696</v>
          </cell>
          <cell r="I137">
            <v>0.28226048486600053</v>
          </cell>
          <cell r="J137">
            <v>0.26468853500294903</v>
          </cell>
          <cell r="K137">
            <v>0.25769969117769803</v>
          </cell>
          <cell r="M137">
            <v>25.657351154313485</v>
          </cell>
          <cell r="O137">
            <v>30.383660230094776</v>
          </cell>
          <cell r="P137">
            <v>24.658004412846285</v>
          </cell>
          <cell r="Q137">
            <v>31.911939706465692</v>
          </cell>
          <cell r="R137">
            <v>31.010548177296819</v>
          </cell>
          <cell r="T137">
            <v>32.852713178294572</v>
          </cell>
          <cell r="U137">
            <v>28.734130923149266</v>
          </cell>
          <cell r="V137">
            <v>30.755103111717482</v>
          </cell>
          <cell r="W137">
            <v>30.500971712373136</v>
          </cell>
          <cell r="X137">
            <v>31.840062874545637</v>
          </cell>
          <cell r="Y137">
            <v>30.212658227848106</v>
          </cell>
          <cell r="Z137">
            <v>32.175689479060267</v>
          </cell>
          <cell r="AA137">
            <v>30.810023915982114</v>
          </cell>
          <cell r="AB137">
            <v>28.642941658323473</v>
          </cell>
          <cell r="AC137">
            <v>28.423349699945444</v>
          </cell>
          <cell r="AD137">
            <v>24.436139810947459</v>
          </cell>
          <cell r="AE137">
            <v>29.174025974025973</v>
          </cell>
          <cell r="AF137">
            <v>22.353663528448632</v>
          </cell>
          <cell r="AG137">
            <v>24.143850313277834</v>
          </cell>
          <cell r="AH137">
            <v>22.185230024213073</v>
          </cell>
          <cell r="AI137">
            <v>22.171755010301556</v>
          </cell>
          <cell r="AJ137">
            <v>-6.289278129874841</v>
          </cell>
        </row>
        <row r="138">
          <cell r="A138" t="str">
            <v>Ad spend</v>
          </cell>
          <cell r="D138">
            <v>9.1634845476299576E-2</v>
          </cell>
          <cell r="E138">
            <v>0.11078650659606519</v>
          </cell>
        </row>
        <row r="139">
          <cell r="A139" t="str">
            <v>Other Expenditure</v>
          </cell>
          <cell r="B139" t="e">
            <v>#DIV/0!</v>
          </cell>
          <cell r="C139">
            <v>0.3198348732062119</v>
          </cell>
          <cell r="D139">
            <v>0.26157527620793242</v>
          </cell>
          <cell r="E139">
            <v>0.26461861505454881</v>
          </cell>
          <cell r="F139">
            <v>0.3302330592164327</v>
          </cell>
          <cell r="G139">
            <v>0.34761705685618727</v>
          </cell>
          <cell r="H139">
            <v>0.33891567284107249</v>
          </cell>
          <cell r="I139">
            <v>0.25337083023020579</v>
          </cell>
          <cell r="J139">
            <v>0.25298307699287692</v>
          </cell>
          <cell r="K139">
            <v>0.33682497287371677</v>
          </cell>
          <cell r="M139">
            <v>37.078979343863914</v>
          </cell>
          <cell r="O139">
            <v>31.047590086665654</v>
          </cell>
          <cell r="P139">
            <v>40.205932826673205</v>
          </cell>
          <cell r="Q139">
            <v>42.974018246727489</v>
          </cell>
          <cell r="R139">
            <v>44.810624692572546</v>
          </cell>
          <cell r="T139">
            <v>32.351421188630489</v>
          </cell>
          <cell r="U139">
            <v>46.49704822109608</v>
          </cell>
          <cell r="V139">
            <v>45.112032324080396</v>
          </cell>
          <cell r="W139">
            <v>39.106024616713448</v>
          </cell>
          <cell r="X139">
            <v>33.839276942725213</v>
          </cell>
          <cell r="Y139">
            <v>41.529113924050634</v>
          </cell>
          <cell r="Z139">
            <v>44.164292242352566</v>
          </cell>
          <cell r="AA139">
            <v>41.95175210564625</v>
          </cell>
          <cell r="AB139">
            <v>30.490579776099025</v>
          </cell>
          <cell r="AC139">
            <v>37.593612061697165</v>
          </cell>
          <cell r="AD139">
            <v>38.57111453066608</v>
          </cell>
          <cell r="AE139">
            <v>47.096103896103898</v>
          </cell>
          <cell r="AF139">
            <v>36.013098649201794</v>
          </cell>
          <cell r="AG139">
            <v>35.623551626469833</v>
          </cell>
          <cell r="AH139">
            <v>41.248702870978896</v>
          </cell>
          <cell r="AI139">
            <v>37.619404382843229</v>
          </cell>
          <cell r="AJ139">
            <v>5.5225188731027686</v>
          </cell>
        </row>
        <row r="140">
          <cell r="A140" t="str">
            <v>Total Expenditure</v>
          </cell>
          <cell r="B140" t="e">
            <v>#DIV/0!</v>
          </cell>
          <cell r="C140">
            <v>0.78112836642421868</v>
          </cell>
          <cell r="D140">
            <v>0.8209968942518201</v>
          </cell>
          <cell r="E140">
            <v>0.94905737891997999</v>
          </cell>
          <cell r="F140">
            <v>0.81021294933026899</v>
          </cell>
          <cell r="G140">
            <v>0.72295150501672234</v>
          </cell>
          <cell r="H140">
            <v>0.81459866362175415</v>
          </cell>
          <cell r="I140">
            <v>0.84062336738436916</v>
          </cell>
          <cell r="J140">
            <v>0.97885758359421082</v>
          </cell>
          <cell r="K140">
            <v>0.82751857107086235</v>
          </cell>
          <cell r="M140">
            <v>82.760631834750896</v>
          </cell>
          <cell r="O140">
            <v>99.721250823577108</v>
          </cell>
          <cell r="P140">
            <v>86.727139004658</v>
          </cell>
          <cell r="Q140">
            <v>78.327052756842534</v>
          </cell>
          <cell r="R140">
            <v>86.440400065584512</v>
          </cell>
          <cell r="T140">
            <v>104.6046511627907</v>
          </cell>
          <cell r="U140">
            <v>86.714382738623897</v>
          </cell>
          <cell r="V140">
            <v>77.609277430865291</v>
          </cell>
          <cell r="W140">
            <v>85.548477650615411</v>
          </cell>
          <cell r="X140">
            <v>108.77296394537774</v>
          </cell>
          <cell r="Y140">
            <v>85.301265822784814</v>
          </cell>
          <cell r="Z140">
            <v>71.157464652438037</v>
          </cell>
          <cell r="AA140">
            <v>84.984922533014441</v>
          </cell>
          <cell r="AB140">
            <v>99.203604259579507</v>
          </cell>
          <cell r="AC140">
            <v>81.962009621584087</v>
          </cell>
          <cell r="AD140">
            <v>73.945922180699057</v>
          </cell>
          <cell r="AE140">
            <v>87.48571428571428</v>
          </cell>
          <cell r="AF140">
            <v>99.062627916496126</v>
          </cell>
          <cell r="AG140">
            <v>81.649643807398505</v>
          </cell>
          <cell r="AH140">
            <v>74.260636457973021</v>
          </cell>
          <cell r="AI140">
            <v>77.378722607229818</v>
          </cell>
          <cell r="AJ140">
            <v>-0.14097634308338058</v>
          </cell>
        </row>
        <row r="146">
          <cell r="A146" t="str">
            <v>Interims analysis</v>
          </cell>
        </row>
        <row r="147">
          <cell r="A147" t="str">
            <v>Y/ E Mar (Rs m)</v>
          </cell>
          <cell r="P147" t="str">
            <v>F2Q04</v>
          </cell>
          <cell r="Q147" t="str">
            <v>F2Q04</v>
          </cell>
          <cell r="R147" t="str">
            <v>F2Q03</v>
          </cell>
          <cell r="T147" t="str">
            <v>YoY</v>
          </cell>
          <cell r="U147" t="str">
            <v>F1H04</v>
          </cell>
          <cell r="V147" t="str">
            <v>F1H03</v>
          </cell>
          <cell r="W147" t="str">
            <v>YoY</v>
          </cell>
          <cell r="X147" t="str">
            <v>F2004</v>
          </cell>
          <cell r="Y147" t="str">
            <v>F2003</v>
          </cell>
          <cell r="Z147" t="str">
            <v>YoY</v>
          </cell>
          <cell r="AA147" t="str">
            <v>F2H04</v>
          </cell>
          <cell r="AB147" t="str">
            <v>F2H03</v>
          </cell>
          <cell r="AC147" t="str">
            <v>YoY</v>
          </cell>
          <cell r="AH147" t="str">
            <v>YoY</v>
          </cell>
          <cell r="AJ147" t="str">
            <v>9M03</v>
          </cell>
          <cell r="AK147" t="str">
            <v>9M02</v>
          </cell>
          <cell r="AL147" t="str">
            <v>YoY</v>
          </cell>
        </row>
        <row r="148">
          <cell r="A148" t="str">
            <v>Net sales</v>
          </cell>
          <cell r="P148">
            <v>2037.6</v>
          </cell>
          <cell r="Q148">
            <v>2037.6</v>
          </cell>
          <cell r="R148">
            <v>1905.7</v>
          </cell>
          <cell r="T148">
            <v>6.9213412394395712</v>
          </cell>
          <cell r="U148">
            <v>3846.5</v>
          </cell>
          <cell r="V148">
            <v>3758.1000000000004</v>
          </cell>
          <cell r="W148">
            <v>2.3522524680024359</v>
          </cell>
          <cell r="X148">
            <v>8315.6206207752057</v>
          </cell>
          <cell r="Y148">
            <v>7703.8123540716415</v>
          </cell>
          <cell r="Z148">
            <v>7.9416299175590677</v>
          </cell>
          <cell r="AA148">
            <v>4469.1206207752057</v>
          </cell>
          <cell r="AB148">
            <v>3945.7123540716411</v>
          </cell>
          <cell r="AC148">
            <v>13.265241348965828</v>
          </cell>
          <cell r="AF148" t="str">
            <v>Net sales</v>
          </cell>
          <cell r="AG148">
            <v>1971.5229999999999</v>
          </cell>
          <cell r="AH148">
            <v>3</v>
          </cell>
          <cell r="AJ148">
            <v>5795.7000000000007</v>
          </cell>
          <cell r="AK148">
            <v>5689.2</v>
          </cell>
          <cell r="AL148">
            <v>1.8719679392533273</v>
          </cell>
        </row>
        <row r="149">
          <cell r="A149" t="str">
            <v>Expenditure</v>
          </cell>
          <cell r="P149">
            <v>1590.7</v>
          </cell>
          <cell r="Q149">
            <v>1590.7</v>
          </cell>
          <cell r="R149">
            <v>1479</v>
          </cell>
          <cell r="T149">
            <v>7.552400270453008</v>
          </cell>
          <cell r="U149">
            <v>3161.3</v>
          </cell>
          <cell r="V149">
            <v>3063.7</v>
          </cell>
          <cell r="W149">
            <v>3.1856905049450157</v>
          </cell>
          <cell r="X149">
            <v>7153.8840106161388</v>
          </cell>
          <cell r="Y149">
            <v>6697.3008679247105</v>
          </cell>
          <cell r="Z149">
            <v>6.8174202069692713</v>
          </cell>
          <cell r="AA149">
            <v>3992.5840106161386</v>
          </cell>
          <cell r="AB149">
            <v>3633.6008679247107</v>
          </cell>
          <cell r="AC149">
            <v>9.8795425182859109</v>
          </cell>
          <cell r="AF149" t="str">
            <v>Expenditure</v>
          </cell>
          <cell r="AG149">
            <v>1711.281964</v>
          </cell>
          <cell r="AH149">
            <v>3.1016968309435011</v>
          </cell>
          <cell r="AJ149">
            <v>4654.3999999999996</v>
          </cell>
          <cell r="AK149">
            <v>4437.2</v>
          </cell>
          <cell r="AL149">
            <v>4.8949788154692087</v>
          </cell>
        </row>
        <row r="150">
          <cell r="A150" t="str">
            <v>Operating profit</v>
          </cell>
          <cell r="P150">
            <v>446.89999999999986</v>
          </cell>
          <cell r="Q150">
            <v>446.89999999999986</v>
          </cell>
          <cell r="R150">
            <v>426.70000000000005</v>
          </cell>
          <cell r="T150">
            <v>4.7340051558471652</v>
          </cell>
          <cell r="U150">
            <v>685.19999999999982</v>
          </cell>
          <cell r="V150">
            <v>694.40000000000055</v>
          </cell>
          <cell r="W150">
            <v>-1.3248847926268348</v>
          </cell>
          <cell r="X150">
            <v>1161.7366101590669</v>
          </cell>
          <cell r="Y150">
            <v>1006.511486146931</v>
          </cell>
          <cell r="Z150">
            <v>15.422091664980364</v>
          </cell>
          <cell r="AA150">
            <v>476.5366101590671</v>
          </cell>
          <cell r="AB150">
            <v>312.11148614693047</v>
          </cell>
          <cell r="AC150">
            <v>52.681535704434587</v>
          </cell>
          <cell r="AF150" t="str">
            <v>Operating profit</v>
          </cell>
          <cell r="AG150">
            <v>260.24103599999989</v>
          </cell>
          <cell r="AH150">
            <v>2.3362312229649795</v>
          </cell>
          <cell r="AJ150">
            <v>1141.3000000000011</v>
          </cell>
          <cell r="AK150">
            <v>1252</v>
          </cell>
          <cell r="AL150">
            <v>-8.8418530351436875</v>
          </cell>
        </row>
        <row r="151">
          <cell r="A151" t="str">
            <v>Margin %</v>
          </cell>
          <cell r="P151">
            <v>21.932665881429127</v>
          </cell>
          <cell r="Q151">
            <v>21.932665881429127</v>
          </cell>
          <cell r="R151">
            <v>22.390722569134706</v>
          </cell>
          <cell r="U151">
            <v>17.813596776290129</v>
          </cell>
          <cell r="V151">
            <v>18.477422101593906</v>
          </cell>
          <cell r="X151">
            <v>13.970534048374692</v>
          </cell>
          <cell r="Y151">
            <v>13.065109064020316</v>
          </cell>
          <cell r="AA151">
            <v>10.66287197404862</v>
          </cell>
          <cell r="AB151">
            <v>7.9101429131005414</v>
          </cell>
          <cell r="AF151" t="str">
            <v>Margin %</v>
          </cell>
          <cell r="AG151">
            <v>13.2</v>
          </cell>
          <cell r="AJ151">
            <v>19.692185585865399</v>
          </cell>
          <cell r="AK151">
            <v>22.006609013569573</v>
          </cell>
        </row>
        <row r="152">
          <cell r="A152" t="str">
            <v>Interest</v>
          </cell>
          <cell r="P152">
            <v>22.8</v>
          </cell>
          <cell r="Q152">
            <v>22.8</v>
          </cell>
          <cell r="R152">
            <v>33.5</v>
          </cell>
          <cell r="T152">
            <v>-31.940298507462682</v>
          </cell>
          <cell r="U152">
            <v>46.1</v>
          </cell>
          <cell r="V152">
            <v>87.9</v>
          </cell>
          <cell r="W152">
            <v>-47.554038680318541</v>
          </cell>
          <cell r="X152">
            <v>135.43392</v>
          </cell>
          <cell r="Y152">
            <v>149.4693</v>
          </cell>
          <cell r="Z152">
            <v>-9.3901423235406849</v>
          </cell>
          <cell r="AA152">
            <v>89.333920000000006</v>
          </cell>
          <cell r="AB152">
            <v>61.569299999999998</v>
          </cell>
          <cell r="AC152">
            <v>45.094909313570255</v>
          </cell>
          <cell r="AF152" t="str">
            <v>Interest</v>
          </cell>
          <cell r="AG152">
            <v>17.850000000000001</v>
          </cell>
          <cell r="AH152">
            <v>-30</v>
          </cell>
          <cell r="AJ152">
            <v>110.7</v>
          </cell>
          <cell r="AK152">
            <v>135.19999999999999</v>
          </cell>
          <cell r="AL152">
            <v>-18.121301775147924</v>
          </cell>
        </row>
        <row r="153">
          <cell r="A153" t="str">
            <v>Depreciation</v>
          </cell>
          <cell r="P153">
            <v>58</v>
          </cell>
          <cell r="Q153">
            <v>58</v>
          </cell>
          <cell r="R153">
            <v>56.3</v>
          </cell>
          <cell r="T153">
            <v>3.0195381882770933</v>
          </cell>
          <cell r="U153">
            <v>112</v>
          </cell>
          <cell r="V153">
            <v>108.5</v>
          </cell>
          <cell r="W153">
            <v>3.2258064516129004</v>
          </cell>
          <cell r="X153">
            <v>219.10188816943139</v>
          </cell>
          <cell r="Y153">
            <v>218.88451466165881</v>
          </cell>
          <cell r="Z153">
            <v>9.9309678488945785E-2</v>
          </cell>
          <cell r="AA153">
            <v>107.10188816943139</v>
          </cell>
          <cell r="AB153">
            <v>110.38451466165881</v>
          </cell>
          <cell r="AC153">
            <v>-2.9738106855740076</v>
          </cell>
          <cell r="AF153" t="str">
            <v>Depreciation</v>
          </cell>
          <cell r="AG153">
            <v>58</v>
          </cell>
          <cell r="AH153">
            <v>5.0724637681159424</v>
          </cell>
          <cell r="AJ153">
            <v>166.5</v>
          </cell>
          <cell r="AK153">
            <v>162.1</v>
          </cell>
          <cell r="AL153">
            <v>2.7143738433065945</v>
          </cell>
        </row>
        <row r="154">
          <cell r="A154" t="str">
            <v>Other income</v>
          </cell>
          <cell r="P154">
            <v>79.8</v>
          </cell>
          <cell r="Q154">
            <v>79.8</v>
          </cell>
          <cell r="R154">
            <v>79.400000000000006</v>
          </cell>
          <cell r="T154">
            <v>0.50377833753147971</v>
          </cell>
          <cell r="U154">
            <v>213.3</v>
          </cell>
          <cell r="V154">
            <v>169.3</v>
          </cell>
          <cell r="W154">
            <v>25.989367985823986</v>
          </cell>
          <cell r="X154">
            <v>327.76099999999997</v>
          </cell>
          <cell r="Y154">
            <v>317.76099999999997</v>
          </cell>
          <cell r="Z154">
            <v>3.1470193006693625</v>
          </cell>
          <cell r="AA154">
            <v>114.46099999999996</v>
          </cell>
          <cell r="AB154">
            <v>148.46099999999996</v>
          </cell>
          <cell r="AC154">
            <v>-22.901637467078906</v>
          </cell>
          <cell r="AF154" t="str">
            <v>Other income</v>
          </cell>
          <cell r="AG154">
            <v>54.89</v>
          </cell>
          <cell r="AH154">
            <v>10</v>
          </cell>
          <cell r="AJ154">
            <v>249.10000000000002</v>
          </cell>
          <cell r="AK154">
            <v>299.3</v>
          </cell>
          <cell r="AL154">
            <v>-16.772469094553955</v>
          </cell>
        </row>
        <row r="155">
          <cell r="A155" t="str">
            <v>Profit before tax</v>
          </cell>
          <cell r="P155">
            <v>445.89999999999986</v>
          </cell>
          <cell r="Q155">
            <v>445.89999999999986</v>
          </cell>
          <cell r="R155">
            <v>416.30000000000007</v>
          </cell>
          <cell r="T155">
            <v>7.1102570261829978</v>
          </cell>
          <cell r="U155">
            <v>740.39999999999986</v>
          </cell>
          <cell r="V155">
            <v>667.30000000000064</v>
          </cell>
          <cell r="W155">
            <v>10.954593136520185</v>
          </cell>
          <cell r="X155">
            <v>1134.9618019896357</v>
          </cell>
          <cell r="Y155">
            <v>955.91867148527217</v>
          </cell>
          <cell r="Z155">
            <v>18.729954319876676</v>
          </cell>
          <cell r="AA155">
            <v>394.56180198963563</v>
          </cell>
          <cell r="AB155">
            <v>288.61867148527165</v>
          </cell>
          <cell r="AC155">
            <v>36.706956607888877</v>
          </cell>
          <cell r="AF155" t="str">
            <v>Profit before tax</v>
          </cell>
          <cell r="AG155">
            <v>239.28103599999992</v>
          </cell>
          <cell r="AH155">
            <v>7.060866219239359</v>
          </cell>
          <cell r="AJ155">
            <v>1113.2000000000012</v>
          </cell>
          <cell r="AK155">
            <v>1254</v>
          </cell>
          <cell r="AL155">
            <v>-11.228070175438498</v>
          </cell>
        </row>
        <row r="156">
          <cell r="A156" t="str">
            <v>Extraordinary items</v>
          </cell>
          <cell r="P156">
            <v>0</v>
          </cell>
          <cell r="Q156">
            <v>0</v>
          </cell>
          <cell r="R156">
            <v>0</v>
          </cell>
          <cell r="U156">
            <v>0</v>
          </cell>
          <cell r="V156">
            <v>0</v>
          </cell>
          <cell r="X156">
            <v>0</v>
          </cell>
          <cell r="Y156">
            <v>0</v>
          </cell>
          <cell r="AA156">
            <v>0</v>
          </cell>
          <cell r="AB156">
            <v>0</v>
          </cell>
          <cell r="AF156" t="str">
            <v>Extraordinary items</v>
          </cell>
          <cell r="AJ156">
            <v>0</v>
          </cell>
          <cell r="AK156">
            <v>0</v>
          </cell>
        </row>
        <row r="157">
          <cell r="A157" t="str">
            <v>Tax</v>
          </cell>
          <cell r="P157">
            <v>96.3</v>
          </cell>
          <cell r="Q157">
            <v>96.3</v>
          </cell>
          <cell r="R157">
            <v>108.5</v>
          </cell>
          <cell r="T157">
            <v>-11.244239631336406</v>
          </cell>
          <cell r="U157">
            <v>167.5</v>
          </cell>
          <cell r="V157">
            <v>166</v>
          </cell>
          <cell r="W157">
            <v>0.90361445783131433</v>
          </cell>
          <cell r="X157">
            <v>317.78930455709775</v>
          </cell>
          <cell r="Y157">
            <v>248.53885458617077</v>
          </cell>
          <cell r="Z157">
            <v>27.863027729097855</v>
          </cell>
          <cell r="AA157">
            <v>150.28930455709775</v>
          </cell>
          <cell r="AB157">
            <v>82.538854586170771</v>
          </cell>
          <cell r="AC157">
            <v>82.08309929985198</v>
          </cell>
          <cell r="AF157" t="str">
            <v>Tax</v>
          </cell>
          <cell r="AG157">
            <v>58.623853819999979</v>
          </cell>
          <cell r="AH157">
            <v>8.9662710408921598</v>
          </cell>
          <cell r="AJ157">
            <v>262.3</v>
          </cell>
          <cell r="AK157">
            <v>270</v>
          </cell>
          <cell r="AL157">
            <v>-2.8518518518518499</v>
          </cell>
        </row>
        <row r="158">
          <cell r="A158" t="str">
            <v>Net profit reported</v>
          </cell>
          <cell r="P158">
            <v>349.59999999999985</v>
          </cell>
          <cell r="Q158">
            <v>349.59999999999985</v>
          </cell>
          <cell r="R158">
            <v>307.80000000000007</v>
          </cell>
          <cell r="T158">
            <v>13.580246913580174</v>
          </cell>
          <cell r="U158">
            <v>572.89999999999986</v>
          </cell>
          <cell r="V158">
            <v>501.30000000000064</v>
          </cell>
          <cell r="W158">
            <v>14.282864552164209</v>
          </cell>
          <cell r="X158">
            <v>817.17249743253797</v>
          </cell>
          <cell r="Y158">
            <v>707.37981689910134</v>
          </cell>
          <cell r="Z158">
            <v>15.521036635555729</v>
          </cell>
          <cell r="AA158">
            <v>244.27249743253788</v>
          </cell>
          <cell r="AB158">
            <v>206.07981689910088</v>
          </cell>
          <cell r="AC158">
            <v>18.532955389870409</v>
          </cell>
          <cell r="AF158" t="str">
            <v>Reported Net profit</v>
          </cell>
          <cell r="AG158">
            <v>180.65718217999995</v>
          </cell>
          <cell r="AH158">
            <v>6.4567956275780602</v>
          </cell>
          <cell r="AJ158">
            <v>850.90000000000123</v>
          </cell>
          <cell r="AK158">
            <v>984</v>
          </cell>
          <cell r="AL158">
            <v>-13.526422764227519</v>
          </cell>
        </row>
        <row r="159">
          <cell r="A159" t="str">
            <v>Extraordinary items</v>
          </cell>
          <cell r="P159">
            <v>0</v>
          </cell>
          <cell r="Q159">
            <v>0</v>
          </cell>
          <cell r="R159">
            <v>0</v>
          </cell>
          <cell r="U159">
            <v>0</v>
          </cell>
          <cell r="V159">
            <v>0</v>
          </cell>
          <cell r="X159">
            <v>0</v>
          </cell>
          <cell r="Y159">
            <v>0</v>
          </cell>
          <cell r="AA159">
            <v>0</v>
          </cell>
          <cell r="AB159">
            <v>0</v>
          </cell>
          <cell r="AF159" t="str">
            <v>Extraordinary items</v>
          </cell>
          <cell r="AG159">
            <v>0</v>
          </cell>
          <cell r="AH159" t="str">
            <v>n/a</v>
          </cell>
          <cell r="AJ159">
            <v>0</v>
          </cell>
          <cell r="AK159">
            <v>0</v>
          </cell>
        </row>
        <row r="160">
          <cell r="A160" t="str">
            <v>Net profit Adjusted</v>
          </cell>
          <cell r="P160">
            <v>349.59999999999985</v>
          </cell>
          <cell r="Q160">
            <v>349.59999999999985</v>
          </cell>
          <cell r="R160">
            <v>307.80000000000007</v>
          </cell>
          <cell r="T160">
            <v>13.580246913580174</v>
          </cell>
          <cell r="U160">
            <v>572.89999999999986</v>
          </cell>
          <cell r="V160">
            <v>501.30000000000064</v>
          </cell>
          <cell r="W160">
            <v>14.282864552164209</v>
          </cell>
          <cell r="X160">
            <v>817.17249743253797</v>
          </cell>
          <cell r="Y160">
            <v>707.37981689910134</v>
          </cell>
          <cell r="Z160">
            <v>15.521036635555729</v>
          </cell>
          <cell r="AA160">
            <v>244.27249743253788</v>
          </cell>
          <cell r="AB160">
            <v>206.07981689910088</v>
          </cell>
          <cell r="AC160">
            <v>18.532955389870409</v>
          </cell>
          <cell r="AF160" t="str">
            <v>Net profit (Adjusted)</v>
          </cell>
          <cell r="AG160">
            <v>180.65718217999995</v>
          </cell>
          <cell r="AH160">
            <v>6.4567956275780602</v>
          </cell>
          <cell r="AJ160">
            <v>850.90000000000123</v>
          </cell>
          <cell r="AK160">
            <v>984</v>
          </cell>
          <cell r="AL160">
            <v>-13.526422764227519</v>
          </cell>
        </row>
        <row r="161">
          <cell r="A161" t="str">
            <v>Tax rate %</v>
          </cell>
          <cell r="P161">
            <v>21.59677057636242</v>
          </cell>
          <cell r="Q161">
            <v>21.59677057636242</v>
          </cell>
          <cell r="R161">
            <v>26.062935383137155</v>
          </cell>
          <cell r="U161">
            <v>22.622906537007026</v>
          </cell>
          <cell r="V161">
            <v>24.876367450921602</v>
          </cell>
          <cell r="X161">
            <v>27.999999999999979</v>
          </cell>
          <cell r="Y161">
            <v>26.000000000000004</v>
          </cell>
          <cell r="AA161">
            <v>38.090181005673116</v>
          </cell>
          <cell r="AB161">
            <v>28.597891522892262</v>
          </cell>
          <cell r="AG161">
            <v>24.5</v>
          </cell>
          <cell r="AJ161">
            <v>23.562702120014347</v>
          </cell>
          <cell r="AK161">
            <v>21.5311004784689</v>
          </cell>
        </row>
        <row r="162">
          <cell r="A162" t="str">
            <v>Equity shares (m)</v>
          </cell>
        </row>
        <row r="163">
          <cell r="A163" t="str">
            <v>EPS (Rs)</v>
          </cell>
        </row>
        <row r="164">
          <cell r="A164" t="str">
            <v>CFPS (Rs)</v>
          </cell>
        </row>
        <row r="166">
          <cell r="A166" t="str">
            <v>Operating Profit Margin Analysis</v>
          </cell>
        </row>
        <row r="167">
          <cell r="A167" t="str">
            <v>(%; Years Ending Dec)</v>
          </cell>
          <cell r="P167" t="str">
            <v>3Q03</v>
          </cell>
          <cell r="Q167" t="str">
            <v>3Q03</v>
          </cell>
          <cell r="R167" t="str">
            <v>3Q02</v>
          </cell>
          <cell r="T167" t="str">
            <v>YoY</v>
          </cell>
        </row>
        <row r="168">
          <cell r="A168" t="str">
            <v>Operating profit margin</v>
          </cell>
          <cell r="P168">
            <v>13.285617261376103</v>
          </cell>
          <cell r="Q168">
            <v>13.285617261376103</v>
          </cell>
          <cell r="R168">
            <v>22.390722569134706</v>
          </cell>
          <cell r="T168">
            <v>-9.1051053077586026</v>
          </cell>
        </row>
        <row r="169">
          <cell r="A169" t="str">
            <v>Raw materials</v>
          </cell>
          <cell r="P169">
            <v>11.48380355276907</v>
          </cell>
          <cell r="Q169">
            <v>11.48380355276907</v>
          </cell>
          <cell r="R169">
            <v>13.559493670886077</v>
          </cell>
          <cell r="T169">
            <v>-2.0756901181170075</v>
          </cell>
        </row>
        <row r="170">
          <cell r="A170" t="str">
            <v>Employee costs</v>
          </cell>
          <cell r="P170">
            <v>28.735632183908045</v>
          </cell>
          <cell r="Q170">
            <v>28.735632183908045</v>
          </cell>
          <cell r="R170">
            <v>30.212658227848106</v>
          </cell>
          <cell r="T170">
            <v>-1.4770260439400609</v>
          </cell>
        </row>
        <row r="171">
          <cell r="A171" t="str">
            <v>Other expenditure</v>
          </cell>
          <cell r="P171">
            <v>46.499477533960295</v>
          </cell>
          <cell r="Q171">
            <v>46.499477533960295</v>
          </cell>
          <cell r="R171">
            <v>41.529113924050634</v>
          </cell>
          <cell r="T171">
            <v>4.9703636099096613</v>
          </cell>
        </row>
        <row r="179">
          <cell r="O179" t="str">
            <v>F2003</v>
          </cell>
        </row>
        <row r="180">
          <cell r="A180" t="str">
            <v>Sales</v>
          </cell>
          <cell r="O180">
            <v>256</v>
          </cell>
        </row>
        <row r="181">
          <cell r="A181" t="str">
            <v>Cost of sales</v>
          </cell>
          <cell r="O181">
            <v>-168.1</v>
          </cell>
        </row>
        <row r="182">
          <cell r="A182" t="str">
            <v>Selling and distribution cost</v>
          </cell>
          <cell r="O182">
            <v>-31.9</v>
          </cell>
        </row>
        <row r="183">
          <cell r="A183" t="str">
            <v>Admin cost</v>
          </cell>
          <cell r="O183">
            <v>-23</v>
          </cell>
        </row>
        <row r="185">
          <cell r="A185" t="str">
            <v>Operating profit</v>
          </cell>
          <cell r="O185">
            <v>33.000000000000007</v>
          </cell>
        </row>
        <row r="186">
          <cell r="A186" t="str">
            <v>Interest</v>
          </cell>
          <cell r="O186">
            <v>20.5</v>
          </cell>
        </row>
        <row r="187">
          <cell r="A187" t="str">
            <v>joint venture income</v>
          </cell>
          <cell r="O187">
            <v>0.9</v>
          </cell>
        </row>
        <row r="188">
          <cell r="A188" t="str">
            <v>PBT</v>
          </cell>
          <cell r="O188">
            <v>13.400000000000007</v>
          </cell>
        </row>
        <row r="189">
          <cell r="A189" t="str">
            <v>Tax</v>
          </cell>
          <cell r="O189">
            <v>3.4</v>
          </cell>
        </row>
        <row r="190">
          <cell r="A190" t="str">
            <v>PAT</v>
          </cell>
          <cell r="O190">
            <v>10.000000000000007</v>
          </cell>
        </row>
        <row r="191">
          <cell r="A191" t="str">
            <v>Exceptional income</v>
          </cell>
          <cell r="O191">
            <v>3.1</v>
          </cell>
        </row>
        <row r="192">
          <cell r="A192" t="str">
            <v>Exceptional expense</v>
          </cell>
          <cell r="O192">
            <v>3.7</v>
          </cell>
        </row>
        <row r="193">
          <cell r="A193" t="str">
            <v>reported PAT</v>
          </cell>
          <cell r="O193">
            <v>9.4000000000000057</v>
          </cell>
        </row>
        <row r="196">
          <cell r="A196" t="str">
            <v>Rs in Crores</v>
          </cell>
        </row>
        <row r="197">
          <cell r="O197" t="str">
            <v>Nine months ended</v>
          </cell>
          <cell r="Q197" t="str">
            <v>Previous</v>
          </cell>
        </row>
        <row r="198">
          <cell r="O198">
            <v>38352</v>
          </cell>
          <cell r="Q198" t="str">
            <v>Year ended</v>
          </cell>
          <cell r="R198" t="str">
            <v>Q4F2003</v>
          </cell>
          <cell r="T198" t="str">
            <v>Average QF2003</v>
          </cell>
          <cell r="V198" t="str">
            <v>F2004E</v>
          </cell>
          <cell r="W198" t="str">
            <v>Q4F2004</v>
          </cell>
        </row>
        <row r="199">
          <cell r="O199">
            <v>2003</v>
          </cell>
          <cell r="P199">
            <v>2002</v>
          </cell>
          <cell r="Q199">
            <v>37711</v>
          </cell>
        </row>
        <row r="200">
          <cell r="A200" t="str">
            <v>Income from Operations</v>
          </cell>
          <cell r="O200">
            <v>2123.15</v>
          </cell>
          <cell r="P200">
            <v>2200.34</v>
          </cell>
          <cell r="Q200">
            <v>2958.02</v>
          </cell>
          <cell r="R200">
            <v>757.67999999999984</v>
          </cell>
          <cell r="T200">
            <v>550.08500000000004</v>
          </cell>
          <cell r="V200">
            <v>30495.542999999994</v>
          </cell>
          <cell r="W200">
            <v>9264.0429999999942</v>
          </cell>
          <cell r="X200">
            <v>0.22268543448421441</v>
          </cell>
        </row>
        <row r="201">
          <cell r="A201" t="str">
            <v>Income from Investments</v>
          </cell>
          <cell r="O201">
            <v>15.84</v>
          </cell>
          <cell r="P201">
            <v>15.92</v>
          </cell>
          <cell r="Q201">
            <v>16.02</v>
          </cell>
          <cell r="R201">
            <v>9.9999999999999645E-2</v>
          </cell>
          <cell r="T201">
            <v>3.98</v>
          </cell>
          <cell r="V201">
            <v>631.07799999999997</v>
          </cell>
          <cell r="W201">
            <v>472.678</v>
          </cell>
          <cell r="X201">
            <v>471.6780000000017</v>
          </cell>
        </row>
        <row r="202">
          <cell r="A202" t="str">
            <v>Total Income from Operations</v>
          </cell>
          <cell r="N202">
            <v>372.88000000000011</v>
          </cell>
          <cell r="O202">
            <v>2138.9899999999998</v>
          </cell>
          <cell r="P202">
            <v>2216.27</v>
          </cell>
          <cell r="Q202">
            <v>2974.04</v>
          </cell>
          <cell r="R202">
            <v>757.77</v>
          </cell>
          <cell r="T202">
            <v>554.0675</v>
          </cell>
          <cell r="V202">
            <v>31126.620999999996</v>
          </cell>
          <cell r="W202">
            <v>9736.7209999999977</v>
          </cell>
          <cell r="X202">
            <v>0.28491771909682329</v>
          </cell>
        </row>
        <row r="203">
          <cell r="A203" t="str">
            <v>Total Expenditure</v>
          </cell>
          <cell r="O203">
            <v>1750.27</v>
          </cell>
          <cell r="P203">
            <v>1843.76</v>
          </cell>
          <cell r="Q203">
            <v>2540.8000000000002</v>
          </cell>
          <cell r="R203">
            <v>697.04000000000019</v>
          </cell>
          <cell r="T203">
            <v>460.94</v>
          </cell>
          <cell r="V203">
            <v>25864.286</v>
          </cell>
          <cell r="W203">
            <v>8361.5859999999993</v>
          </cell>
          <cell r="X203">
            <v>0.19958481579249354</v>
          </cell>
        </row>
        <row r="204">
          <cell r="A204" t="str">
            <v>Profit before Interest and Depreciation</v>
          </cell>
          <cell r="O204">
            <v>388.72</v>
          </cell>
          <cell r="P204">
            <v>372.51</v>
          </cell>
          <cell r="Q204">
            <v>433.24</v>
          </cell>
          <cell r="R204">
            <v>60.730000000000018</v>
          </cell>
          <cell r="T204">
            <v>93.127499999999998</v>
          </cell>
          <cell r="V204">
            <v>5262.3349999999955</v>
          </cell>
          <cell r="W204">
            <v>1375.1349999999952</v>
          </cell>
          <cell r="X204">
            <v>1.2643421702618061</v>
          </cell>
        </row>
        <row r="205">
          <cell r="A205" t="str">
            <v>Interest (Net)</v>
          </cell>
          <cell r="O205">
            <v>94.73</v>
          </cell>
          <cell r="P205">
            <v>129.19</v>
          </cell>
          <cell r="Q205">
            <v>165.56</v>
          </cell>
          <cell r="R205">
            <v>36.370000000000005</v>
          </cell>
          <cell r="T205">
            <v>32.297499999999999</v>
          </cell>
          <cell r="V205">
            <v>1452.182</v>
          </cell>
          <cell r="W205">
            <v>504.88199999999995</v>
          </cell>
          <cell r="X205">
            <v>0.38818256805059081</v>
          </cell>
        </row>
        <row r="206">
          <cell r="A206" t="str">
            <v>Gross Profit after Interest but before Depreciation and Taxation</v>
          </cell>
          <cell r="O206">
            <v>293.99</v>
          </cell>
          <cell r="P206">
            <v>243.31</v>
          </cell>
          <cell r="Q206">
            <v>267.68</v>
          </cell>
          <cell r="R206">
            <v>24.370000000000005</v>
          </cell>
          <cell r="T206">
            <v>60.827500000000001</v>
          </cell>
          <cell r="V206">
            <v>3810.1529999999957</v>
          </cell>
          <cell r="W206">
            <v>870.25299999999561</v>
          </cell>
          <cell r="X206">
            <v>2.5710012310217292</v>
          </cell>
        </row>
        <row r="207">
          <cell r="A207" t="str">
            <v>Depreciation</v>
          </cell>
          <cell r="O207">
            <v>59.54</v>
          </cell>
          <cell r="P207">
            <v>65.89</v>
          </cell>
          <cell r="Q207">
            <v>88.77</v>
          </cell>
          <cell r="R207">
            <v>22.879999999999995</v>
          </cell>
          <cell r="T207">
            <v>16.4725</v>
          </cell>
          <cell r="V207">
            <v>826.76400000000001</v>
          </cell>
          <cell r="W207">
            <v>231.36400000000003</v>
          </cell>
          <cell r="X207">
            <v>1.1206293706294002E-2</v>
          </cell>
        </row>
        <row r="208">
          <cell r="A208" t="str">
            <v>Profit before Tax</v>
          </cell>
          <cell r="O208">
            <v>234.45</v>
          </cell>
          <cell r="P208">
            <v>177.42</v>
          </cell>
          <cell r="Q208">
            <v>178.91</v>
          </cell>
          <cell r="R208">
            <v>1.4900000000000091</v>
          </cell>
          <cell r="T208">
            <v>44.354999999999997</v>
          </cell>
          <cell r="V208">
            <v>2983.3889999999956</v>
          </cell>
          <cell r="W208">
            <v>638.88899999999558</v>
          </cell>
          <cell r="X208">
            <v>41.878456375838368</v>
          </cell>
        </row>
        <row r="209">
          <cell r="A209" t="str">
            <v>Provision for Taxation</v>
          </cell>
          <cell r="O209">
            <v>78.97</v>
          </cell>
          <cell r="P209">
            <v>45.37</v>
          </cell>
          <cell r="Q209">
            <v>61.83</v>
          </cell>
          <cell r="R209">
            <v>16.46</v>
          </cell>
          <cell r="T209">
            <v>11.342499999999999</v>
          </cell>
          <cell r="V209">
            <v>906.43200000000002</v>
          </cell>
          <cell r="W209">
            <v>116.73199999999997</v>
          </cell>
          <cell r="X209">
            <v>-0.29081409477521292</v>
          </cell>
        </row>
        <row r="210">
          <cell r="A210" t="str">
            <v>Profit after Tax</v>
          </cell>
          <cell r="O210">
            <v>155.47999999999999</v>
          </cell>
          <cell r="P210">
            <v>132.05000000000001</v>
          </cell>
          <cell r="Q210">
            <v>117.08</v>
          </cell>
          <cell r="R210">
            <v>-14.970000000000013</v>
          </cell>
          <cell r="T210">
            <v>33.012500000000003</v>
          </cell>
          <cell r="V210">
            <v>2076.9569999999958</v>
          </cell>
          <cell r="W210">
            <v>522.15699999999583</v>
          </cell>
          <cell r="X210">
            <v>-4.4880227120908174</v>
          </cell>
        </row>
        <row r="211">
          <cell r="A211" t="str">
            <v>Share of Profit/(Loss) in Associated Undertakings*</v>
          </cell>
          <cell r="O211">
            <v>-6.24</v>
          </cell>
          <cell r="P211">
            <v>-5.67</v>
          </cell>
          <cell r="Q211">
            <v>-23.05</v>
          </cell>
          <cell r="R211">
            <v>-17.380000000000003</v>
          </cell>
          <cell r="T211">
            <v>-1.4175</v>
          </cell>
        </row>
        <row r="212">
          <cell r="A212" t="str">
            <v xml:space="preserve">Minority Interest </v>
          </cell>
          <cell r="O212">
            <v>5.69</v>
          </cell>
          <cell r="P212">
            <v>6.86</v>
          </cell>
          <cell r="Q212">
            <v>10.69</v>
          </cell>
          <cell r="R212">
            <v>3.8299999999999992</v>
          </cell>
          <cell r="T212">
            <v>1.7150000000000001</v>
          </cell>
        </row>
        <row r="213">
          <cell r="A213" t="str">
            <v>Group Consolidated Profit</v>
          </cell>
          <cell r="O213">
            <v>143.55000000000001</v>
          </cell>
          <cell r="P213">
            <v>119.52</v>
          </cell>
          <cell r="Q213">
            <v>83.34</v>
          </cell>
          <cell r="R213">
            <v>-36.179999999999993</v>
          </cell>
          <cell r="T213">
            <v>29.88</v>
          </cell>
        </row>
        <row r="220">
          <cell r="R220">
            <v>1.5037593984962516E-2</v>
          </cell>
        </row>
        <row r="236">
          <cell r="W236">
            <v>428.1</v>
          </cell>
        </row>
        <row r="237">
          <cell r="W237">
            <v>979</v>
          </cell>
        </row>
        <row r="238">
          <cell r="W238">
            <v>183</v>
          </cell>
        </row>
        <row r="239">
          <cell r="W239">
            <v>1602</v>
          </cell>
        </row>
        <row r="246">
          <cell r="M246">
            <v>12854.299999999996</v>
          </cell>
          <cell r="R246">
            <v>11672.899999999994</v>
          </cell>
          <cell r="S246">
            <v>0.10120878273608125</v>
          </cell>
        </row>
        <row r="247">
          <cell r="A247" t="str">
            <v>Tata Tea consolidated</v>
          </cell>
          <cell r="I247" t="str">
            <v xml:space="preserve">33cr </v>
          </cell>
        </row>
        <row r="248">
          <cell r="I248" t="str">
            <v>14 reorganisatin expenditure - ESS</v>
          </cell>
        </row>
        <row r="249">
          <cell r="A249" t="str">
            <v>Interims analysis</v>
          </cell>
          <cell r="O249">
            <v>38050</v>
          </cell>
          <cell r="P249">
            <v>37956</v>
          </cell>
          <cell r="Q249">
            <v>37865</v>
          </cell>
          <cell r="R249">
            <v>37773</v>
          </cell>
          <cell r="T249" t="str">
            <v>nine</v>
          </cell>
          <cell r="U249" t="str">
            <v>nine</v>
          </cell>
          <cell r="Y249">
            <v>37226</v>
          </cell>
          <cell r="Z249">
            <v>37135</v>
          </cell>
          <cell r="AA249">
            <v>37043</v>
          </cell>
          <cell r="AB249">
            <v>36951</v>
          </cell>
          <cell r="AC249">
            <v>36861</v>
          </cell>
          <cell r="AD249">
            <v>36770</v>
          </cell>
          <cell r="AE249">
            <v>36678</v>
          </cell>
          <cell r="AF249">
            <v>36586</v>
          </cell>
          <cell r="AG249">
            <v>36495</v>
          </cell>
          <cell r="AH249">
            <v>36404</v>
          </cell>
          <cell r="AI249">
            <v>36312</v>
          </cell>
          <cell r="AJ249">
            <v>36220</v>
          </cell>
          <cell r="AK249">
            <v>36130</v>
          </cell>
          <cell r="AL249">
            <v>36039</v>
          </cell>
          <cell r="AM249">
            <v>35947</v>
          </cell>
          <cell r="AN249">
            <v>35855</v>
          </cell>
          <cell r="AO249">
            <v>35765</v>
          </cell>
          <cell r="AP249">
            <v>35674</v>
          </cell>
          <cell r="AQ249">
            <v>35582</v>
          </cell>
        </row>
        <row r="250">
          <cell r="A250" t="str">
            <v>Y/ E Mar (Rs m)</v>
          </cell>
          <cell r="B250" t="str">
            <v>Q207E</v>
          </cell>
          <cell r="C250" t="str">
            <v>Q107</v>
          </cell>
          <cell r="D250" t="str">
            <v>C2006</v>
          </cell>
          <cell r="E250" t="str">
            <v>Q406E</v>
          </cell>
          <cell r="F250" t="str">
            <v>Q306E</v>
          </cell>
          <cell r="G250" t="str">
            <v>Q206E</v>
          </cell>
          <cell r="H250" t="str">
            <v>1Q06</v>
          </cell>
          <cell r="I250" t="str">
            <v>F2005</v>
          </cell>
          <cell r="J250" t="str">
            <v>4QF05</v>
          </cell>
          <cell r="K250" t="str">
            <v>3QF05</v>
          </cell>
          <cell r="L250" t="str">
            <v>2QF05</v>
          </cell>
          <cell r="M250" t="str">
            <v>1QF05</v>
          </cell>
          <cell r="N250" t="str">
            <v>F2004</v>
          </cell>
          <cell r="O250" t="str">
            <v>4Q04</v>
          </cell>
          <cell r="P250" t="str">
            <v>3Q04</v>
          </cell>
          <cell r="Q250" t="str">
            <v>2Q04</v>
          </cell>
          <cell r="R250" t="str">
            <v>1Q04</v>
          </cell>
          <cell r="S250" t="str">
            <v>F2003</v>
          </cell>
          <cell r="T250" t="str">
            <v>F2005</v>
          </cell>
          <cell r="U250" t="str">
            <v>F2004</v>
          </cell>
          <cell r="V250" t="str">
            <v>2Q03</v>
          </cell>
          <cell r="W250" t="str">
            <v>1Q03</v>
          </cell>
          <cell r="X250" t="str">
            <v>Change</v>
          </cell>
          <cell r="Y250" t="str">
            <v>3Q02</v>
          </cell>
          <cell r="Z250" t="str">
            <v>2Q02</v>
          </cell>
          <cell r="AA250" t="str">
            <v>1Q02</v>
          </cell>
          <cell r="AB250" t="str">
            <v>4Q01</v>
          </cell>
          <cell r="AC250" t="str">
            <v>3Q01</v>
          </cell>
          <cell r="AD250" t="str">
            <v>2Q01</v>
          </cell>
          <cell r="AE250" t="str">
            <v>1Q01</v>
          </cell>
          <cell r="AF250" t="str">
            <v>4Q00</v>
          </cell>
          <cell r="AG250" t="str">
            <v>3Q00</v>
          </cell>
          <cell r="AH250" t="str">
            <v>2Q00</v>
          </cell>
          <cell r="AI250" t="str">
            <v>1Q00</v>
          </cell>
          <cell r="AJ250" t="str">
            <v>4Q99</v>
          </cell>
          <cell r="AK250" t="str">
            <v>3Q99</v>
          </cell>
          <cell r="AL250" t="str">
            <v>2Q99</v>
          </cell>
          <cell r="AM250" t="str">
            <v>1Q99</v>
          </cell>
          <cell r="AN250" t="str">
            <v>4Q98</v>
          </cell>
          <cell r="AO250" t="str">
            <v>3Q98</v>
          </cell>
          <cell r="AP250" t="str">
            <v>2Q98</v>
          </cell>
          <cell r="AQ250" t="str">
            <v>1Q98</v>
          </cell>
        </row>
        <row r="251">
          <cell r="A251" t="str">
            <v>Net sales</v>
          </cell>
          <cell r="B251">
            <v>8566.9100000000017</v>
          </cell>
          <cell r="C251">
            <v>7989.2</v>
          </cell>
          <cell r="D251">
            <v>31239.200000000001</v>
          </cell>
          <cell r="E251">
            <v>8167.2000000000007</v>
          </cell>
          <cell r="F251">
            <v>8117</v>
          </cell>
          <cell r="G251">
            <v>7788.1</v>
          </cell>
          <cell r="H251">
            <v>7166.9</v>
          </cell>
          <cell r="I251">
            <v>30591.3</v>
          </cell>
          <cell r="J251">
            <v>7910</v>
          </cell>
          <cell r="K251">
            <v>8061.4</v>
          </cell>
          <cell r="L251">
            <v>7560.7</v>
          </cell>
          <cell r="M251">
            <v>7070</v>
          </cell>
          <cell r="N251">
            <v>29211.4</v>
          </cell>
          <cell r="O251">
            <v>7334.7000000000007</v>
          </cell>
          <cell r="P251">
            <v>8072.7</v>
          </cell>
          <cell r="Q251">
            <v>7010.1</v>
          </cell>
          <cell r="R251">
            <v>6793.9</v>
          </cell>
          <cell r="T251">
            <v>22681.3</v>
          </cell>
          <cell r="U251">
            <v>21876.7</v>
          </cell>
          <cell r="V251">
            <v>7910</v>
          </cell>
          <cell r="W251">
            <v>7334.7000000000007</v>
          </cell>
          <cell r="X251">
            <v>7.8435382496898187E-2</v>
          </cell>
          <cell r="Y251">
            <v>5705.9</v>
          </cell>
          <cell r="Z251">
            <v>5361.6</v>
          </cell>
          <cell r="AA251">
            <v>6.4215905699791076E-2</v>
          </cell>
          <cell r="AF251">
            <v>8383.8559999999998</v>
          </cell>
        </row>
        <row r="252">
          <cell r="A252" t="str">
            <v>Expenditure</v>
          </cell>
          <cell r="B252">
            <v>6820.723</v>
          </cell>
          <cell r="C252">
            <v>6412.2</v>
          </cell>
          <cell r="D252">
            <v>25614.5</v>
          </cell>
          <cell r="E252">
            <v>6956.4000000000005</v>
          </cell>
          <cell r="F252">
            <v>6700.8</v>
          </cell>
          <cell r="G252">
            <v>6172.6</v>
          </cell>
          <cell r="H252">
            <v>5784.7</v>
          </cell>
          <cell r="I252">
            <v>25193.9</v>
          </cell>
          <cell r="J252">
            <v>6880.6000000000022</v>
          </cell>
          <cell r="K252">
            <v>6460.7</v>
          </cell>
          <cell r="L252">
            <v>6028.3</v>
          </cell>
          <cell r="M252">
            <v>5749.1</v>
          </cell>
          <cell r="N252">
            <v>24605.4</v>
          </cell>
          <cell r="O252">
            <v>6501.6000000000013</v>
          </cell>
          <cell r="P252">
            <v>6790.3</v>
          </cell>
          <cell r="Q252">
            <v>5711.7</v>
          </cell>
          <cell r="R252">
            <v>5601.8</v>
          </cell>
          <cell r="T252">
            <v>18313.3</v>
          </cell>
          <cell r="U252">
            <v>18096.400000000001</v>
          </cell>
          <cell r="V252">
            <v>6880.6000000000022</v>
          </cell>
          <cell r="W252">
            <v>6509</v>
          </cell>
          <cell r="X252">
            <v>5.7090182823782865E-2</v>
          </cell>
          <cell r="Y252">
            <v>4769.0000000000018</v>
          </cell>
          <cell r="Z252">
            <v>4541.3999999999996</v>
          </cell>
          <cell r="AA252">
            <v>5.0116704100057641E-2</v>
          </cell>
          <cell r="AF252">
            <v>6719.1279999999997</v>
          </cell>
        </row>
        <row r="253">
          <cell r="A253" t="str">
            <v>Operating profit</v>
          </cell>
          <cell r="B253">
            <v>1746.1870000000017</v>
          </cell>
          <cell r="C253">
            <v>1577</v>
          </cell>
          <cell r="D253">
            <v>5624.7000000000007</v>
          </cell>
          <cell r="E253">
            <v>1210.8000000000002</v>
          </cell>
          <cell r="F253">
            <v>1416.1999999999998</v>
          </cell>
          <cell r="G253">
            <v>1615.5</v>
          </cell>
          <cell r="H253">
            <v>1382.1999999999998</v>
          </cell>
          <cell r="I253">
            <v>5397.3999999999978</v>
          </cell>
          <cell r="J253">
            <v>1029.3999999999978</v>
          </cell>
          <cell r="K253">
            <v>1600.6999999999998</v>
          </cell>
          <cell r="L253">
            <v>1532.3999999999996</v>
          </cell>
          <cell r="M253">
            <v>1320.8999999999996</v>
          </cell>
          <cell r="N253">
            <v>4606</v>
          </cell>
          <cell r="O253">
            <v>833.10000000000036</v>
          </cell>
          <cell r="P253">
            <v>1282.3999999999996</v>
          </cell>
          <cell r="Q253">
            <v>1298.4000000000005</v>
          </cell>
          <cell r="R253">
            <v>1192.0999999999995</v>
          </cell>
          <cell r="T253">
            <v>4368</v>
          </cell>
          <cell r="U253">
            <v>3780.2999999999993</v>
          </cell>
          <cell r="V253">
            <v>1029.3999999999978</v>
          </cell>
          <cell r="W253">
            <v>825.70000000000073</v>
          </cell>
          <cell r="X253">
            <v>0.24669976989220888</v>
          </cell>
          <cell r="Y253">
            <v>936.89999999999782</v>
          </cell>
          <cell r="Z253">
            <v>820.20000000000073</v>
          </cell>
          <cell r="AA253">
            <v>0.14228237015361733</v>
          </cell>
          <cell r="AF253">
            <v>1664.7280000000001</v>
          </cell>
        </row>
        <row r="254">
          <cell r="A254" t="str">
            <v>Margin %</v>
          </cell>
          <cell r="B254">
            <v>20.382926866279689</v>
          </cell>
          <cell r="C254">
            <v>19.739147849596954</v>
          </cell>
          <cell r="F254">
            <v>17.447332758408276</v>
          </cell>
          <cell r="G254">
            <v>20.743185115753519</v>
          </cell>
          <cell r="H254">
            <v>19.285883715413917</v>
          </cell>
          <cell r="I254">
            <v>17.64357840301</v>
          </cell>
          <cell r="K254">
            <v>19.856352494603911</v>
          </cell>
          <cell r="L254">
            <v>20.26796460645178</v>
          </cell>
          <cell r="N254">
            <v>15.767816674312082</v>
          </cell>
          <cell r="O254">
            <v>11.358337764325743</v>
          </cell>
          <cell r="T254">
            <v>19.25815539673652</v>
          </cell>
          <cell r="U254">
            <v>17.280028523497599</v>
          </cell>
          <cell r="V254">
            <v>13.01390644753474</v>
          </cell>
          <cell r="W254">
            <v>11.25744747569772</v>
          </cell>
        </row>
        <row r="255">
          <cell r="A255" t="str">
            <v>Interest</v>
          </cell>
          <cell r="B255">
            <v>231.42</v>
          </cell>
          <cell r="C255">
            <v>274.39999999999998</v>
          </cell>
          <cell r="D255">
            <v>1024.3</v>
          </cell>
          <cell r="E255">
            <v>237.39999999999992</v>
          </cell>
          <cell r="F255">
            <v>283</v>
          </cell>
          <cell r="G255">
            <v>243.6</v>
          </cell>
          <cell r="H255">
            <v>260.3</v>
          </cell>
          <cell r="I255">
            <v>1227.5999999999999</v>
          </cell>
          <cell r="J255">
            <v>282.29999999999995</v>
          </cell>
          <cell r="K255">
            <v>299.8</v>
          </cell>
          <cell r="L255">
            <v>333.7</v>
          </cell>
          <cell r="M255">
            <v>311.8</v>
          </cell>
          <cell r="N255">
            <v>1221.7</v>
          </cell>
          <cell r="O255">
            <v>247.10000000000002</v>
          </cell>
          <cell r="P255">
            <v>342.3</v>
          </cell>
          <cell r="Q255">
            <v>310.7</v>
          </cell>
          <cell r="R255">
            <v>321.60000000000002</v>
          </cell>
          <cell r="T255">
            <v>945.3</v>
          </cell>
          <cell r="U255">
            <v>974.6</v>
          </cell>
          <cell r="V255">
            <v>282.29999999999995</v>
          </cell>
          <cell r="W255">
            <v>247.10000000000002</v>
          </cell>
          <cell r="X255">
            <v>0.14245244840145665</v>
          </cell>
          <cell r="Y255">
            <v>267.59999999999997</v>
          </cell>
          <cell r="Z255">
            <v>221.60000000000002</v>
          </cell>
          <cell r="AA255">
            <v>0.20758122743682272</v>
          </cell>
          <cell r="AF255">
            <v>224.85</v>
          </cell>
        </row>
        <row r="256">
          <cell r="A256" t="str">
            <v>Depreciation</v>
          </cell>
          <cell r="B256">
            <v>183.7</v>
          </cell>
          <cell r="C256">
            <v>202.1</v>
          </cell>
          <cell r="D256">
            <v>758.4</v>
          </cell>
          <cell r="E256">
            <v>210.20000000000002</v>
          </cell>
          <cell r="F256">
            <v>186.9</v>
          </cell>
          <cell r="G256">
            <v>183.7</v>
          </cell>
          <cell r="H256">
            <v>177.6</v>
          </cell>
          <cell r="I256">
            <v>778.5</v>
          </cell>
          <cell r="J256">
            <v>195.29999999999995</v>
          </cell>
          <cell r="K256">
            <v>198.8</v>
          </cell>
          <cell r="L256">
            <v>195.5</v>
          </cell>
          <cell r="M256">
            <v>188.9</v>
          </cell>
          <cell r="N256">
            <v>785</v>
          </cell>
          <cell r="O256">
            <v>181</v>
          </cell>
          <cell r="P256">
            <v>205.4</v>
          </cell>
          <cell r="Q256">
            <v>200.6</v>
          </cell>
          <cell r="R256">
            <v>198</v>
          </cell>
          <cell r="T256">
            <v>583.20000000000005</v>
          </cell>
          <cell r="U256">
            <v>604</v>
          </cell>
          <cell r="V256">
            <v>195.29999999999995</v>
          </cell>
          <cell r="W256">
            <v>181</v>
          </cell>
          <cell r="X256">
            <v>7.9005524861878174E-2</v>
          </cell>
          <cell r="Y256">
            <v>135.19999999999996</v>
          </cell>
          <cell r="Z256">
            <v>126.9</v>
          </cell>
          <cell r="AA256">
            <v>6.5405831363277711E-2</v>
          </cell>
          <cell r="AF256">
            <v>198.8</v>
          </cell>
        </row>
        <row r="257">
          <cell r="A257" t="str">
            <v>Other income</v>
          </cell>
          <cell r="B257">
            <v>190.4</v>
          </cell>
          <cell r="C257">
            <v>74.5</v>
          </cell>
          <cell r="D257">
            <v>269.39999999999998</v>
          </cell>
          <cell r="E257">
            <v>49.799999999999983</v>
          </cell>
          <cell r="F257">
            <v>3.2</v>
          </cell>
          <cell r="G257">
            <v>190.4</v>
          </cell>
          <cell r="H257">
            <v>26</v>
          </cell>
          <cell r="I257">
            <v>174</v>
          </cell>
          <cell r="J257">
            <v>32.5</v>
          </cell>
          <cell r="K257">
            <v>9.6999999999999993</v>
          </cell>
          <cell r="L257">
            <v>125.8</v>
          </cell>
          <cell r="M257">
            <v>5.9</v>
          </cell>
          <cell r="N257">
            <v>250.2</v>
          </cell>
          <cell r="O257">
            <v>-37.200000000000003</v>
          </cell>
          <cell r="P257">
            <v>143.19999999999999</v>
          </cell>
          <cell r="Q257">
            <v>41.3</v>
          </cell>
          <cell r="R257">
            <v>102.9</v>
          </cell>
          <cell r="T257">
            <v>141.5</v>
          </cell>
          <cell r="U257">
            <v>287.39999999999998</v>
          </cell>
          <cell r="V257">
            <v>32.5</v>
          </cell>
          <cell r="W257">
            <v>-37.199999999999989</v>
          </cell>
          <cell r="X257">
            <v>-1.873655913978495</v>
          </cell>
          <cell r="Y257">
            <v>-257</v>
          </cell>
          <cell r="Z257">
            <v>-355.4</v>
          </cell>
          <cell r="AA257">
            <v>-0.27687113111986494</v>
          </cell>
          <cell r="AF257">
            <v>15.52</v>
          </cell>
        </row>
        <row r="258">
          <cell r="A258" t="str">
            <v>Profit before tax</v>
          </cell>
          <cell r="B258">
            <v>1521.4670000000017</v>
          </cell>
          <cell r="C258">
            <v>1175</v>
          </cell>
          <cell r="D258">
            <v>4111.4000000000005</v>
          </cell>
          <cell r="E258">
            <v>813.00000000000023</v>
          </cell>
          <cell r="F258">
            <v>949.49999999999977</v>
          </cell>
          <cell r="G258">
            <v>1378.6000000000001</v>
          </cell>
          <cell r="H258">
            <v>970.3</v>
          </cell>
          <cell r="I258">
            <v>3565.2999999999979</v>
          </cell>
          <cell r="J258">
            <v>584.29999999999791</v>
          </cell>
          <cell r="K258">
            <v>1111.8</v>
          </cell>
          <cell r="L258">
            <v>1128.9999999999995</v>
          </cell>
          <cell r="M258">
            <v>826.0999999999998</v>
          </cell>
          <cell r="N258">
            <v>2849.5</v>
          </cell>
          <cell r="O258">
            <v>367.8000000000003</v>
          </cell>
          <cell r="P258">
            <v>877.89999999999964</v>
          </cell>
          <cell r="Q258">
            <v>828.40000000000043</v>
          </cell>
          <cell r="R258">
            <v>775.39999999999952</v>
          </cell>
          <cell r="T258">
            <v>2981</v>
          </cell>
          <cell r="U258">
            <v>2489.0999999999995</v>
          </cell>
          <cell r="V258">
            <v>584.29999999999791</v>
          </cell>
          <cell r="W258">
            <v>360.40000000000055</v>
          </cell>
          <cell r="X258">
            <v>0.62125416204216699</v>
          </cell>
          <cell r="Y258">
            <v>277.09999999999792</v>
          </cell>
          <cell r="Z258">
            <v>116.30000000000055</v>
          </cell>
          <cell r="AA258">
            <v>1.3826311263972193</v>
          </cell>
          <cell r="AF258">
            <v>1256.598</v>
          </cell>
        </row>
        <row r="259">
          <cell r="A259" t="str">
            <v>Extraordinary items</v>
          </cell>
          <cell r="C259">
            <v>-18.068999999999999</v>
          </cell>
          <cell r="D259">
            <v>72.599999999999994</v>
          </cell>
          <cell r="E259">
            <v>23.900000000000034</v>
          </cell>
          <cell r="F259">
            <v>-122.6</v>
          </cell>
          <cell r="G259">
            <v>-19.7</v>
          </cell>
          <cell r="H259">
            <v>238.8</v>
          </cell>
          <cell r="I259">
            <v>428.1</v>
          </cell>
          <cell r="J259">
            <v>516</v>
          </cell>
          <cell r="K259">
            <v>83.9</v>
          </cell>
          <cell r="L259">
            <v>-131.19999999999999</v>
          </cell>
          <cell r="N259">
            <v>-27.6</v>
          </cell>
          <cell r="O259">
            <v>-24.6</v>
          </cell>
          <cell r="P259">
            <v>-3</v>
          </cell>
          <cell r="T259">
            <v>-87.9</v>
          </cell>
          <cell r="U259">
            <v>10.4</v>
          </cell>
          <cell r="V259">
            <v>516</v>
          </cell>
          <cell r="W259">
            <v>-38</v>
          </cell>
          <cell r="X259">
            <v>-14.578947368421053</v>
          </cell>
          <cell r="Y259">
            <v>542</v>
          </cell>
          <cell r="Z259">
            <v>-38</v>
          </cell>
          <cell r="AA259">
            <v>-15.263157894736842</v>
          </cell>
        </row>
        <row r="260">
          <cell r="A260" t="str">
            <v>Tax</v>
          </cell>
          <cell r="B260">
            <v>422.40000000000003</v>
          </cell>
          <cell r="C260">
            <v>322.39999999999998</v>
          </cell>
          <cell r="D260">
            <v>1178.6000000000001</v>
          </cell>
          <cell r="E260">
            <v>245.80000000000013</v>
          </cell>
          <cell r="F260">
            <v>223</v>
          </cell>
          <cell r="G260">
            <v>384</v>
          </cell>
          <cell r="H260">
            <v>325.8</v>
          </cell>
          <cell r="I260">
            <v>938.5</v>
          </cell>
          <cell r="J260">
            <v>56.700000000000045</v>
          </cell>
          <cell r="K260">
            <v>302.8</v>
          </cell>
          <cell r="L260">
            <v>264</v>
          </cell>
          <cell r="M260">
            <v>265.8</v>
          </cell>
          <cell r="N260">
            <v>859.4</v>
          </cell>
          <cell r="O260">
            <v>105.5</v>
          </cell>
          <cell r="P260">
            <v>251.9</v>
          </cell>
          <cell r="Q260">
            <v>262.3</v>
          </cell>
          <cell r="R260">
            <v>239.7</v>
          </cell>
          <cell r="T260">
            <v>881.8</v>
          </cell>
          <cell r="U260">
            <v>753.9</v>
          </cell>
          <cell r="V260">
            <v>56.700000000000045</v>
          </cell>
          <cell r="W260">
            <v>105.5</v>
          </cell>
          <cell r="X260">
            <v>-0.4625592417061607</v>
          </cell>
          <cell r="Y260">
            <v>33.800000000000047</v>
          </cell>
          <cell r="Z260">
            <v>48.1</v>
          </cell>
          <cell r="AA260">
            <v>-0.29729729729729637</v>
          </cell>
          <cell r="AF260">
            <v>348.22</v>
          </cell>
        </row>
        <row r="261">
          <cell r="A261" t="str">
            <v>Reported Net profit</v>
          </cell>
          <cell r="C261">
            <v>834.53100000000006</v>
          </cell>
          <cell r="D261">
            <v>3005.4</v>
          </cell>
          <cell r="E261">
            <v>591.10000000000014</v>
          </cell>
          <cell r="F261">
            <v>603.89999999999975</v>
          </cell>
          <cell r="G261">
            <v>974.90000000000009</v>
          </cell>
          <cell r="H261">
            <v>883.3</v>
          </cell>
          <cell r="I261">
            <v>2198.699999999998</v>
          </cell>
          <cell r="J261">
            <v>11.599999999997635</v>
          </cell>
          <cell r="K261">
            <v>892.9</v>
          </cell>
          <cell r="L261">
            <v>733.7999999999995</v>
          </cell>
          <cell r="M261">
            <v>560.29999999999973</v>
          </cell>
          <cell r="N261">
            <v>2017.6999999999998</v>
          </cell>
          <cell r="O261">
            <v>292.90000000000032</v>
          </cell>
          <cell r="P261">
            <v>622.99999999999966</v>
          </cell>
          <cell r="Q261">
            <v>566.10000000000036</v>
          </cell>
          <cell r="R261">
            <v>535.69999999999959</v>
          </cell>
          <cell r="T261">
            <v>2187.1000000000004</v>
          </cell>
          <cell r="U261">
            <v>1724.7999999999993</v>
          </cell>
          <cell r="V261">
            <v>11.599999999997635</v>
          </cell>
          <cell r="W261">
            <v>292.90000000000055</v>
          </cell>
          <cell r="X261">
            <v>-0.96039603960396858</v>
          </cell>
          <cell r="Y261">
            <v>-246.70000000000238</v>
          </cell>
          <cell r="Z261">
            <v>106.20000000000056</v>
          </cell>
          <cell r="AA261">
            <v>-3.3229755178907823</v>
          </cell>
          <cell r="AF261">
            <v>908.37799999999993</v>
          </cell>
        </row>
        <row r="262">
          <cell r="A262" t="str">
            <v>Share of profit/ (loss) in associates</v>
          </cell>
          <cell r="B262">
            <v>75.8</v>
          </cell>
          <cell r="C262">
            <v>-9.4</v>
          </cell>
          <cell r="D262">
            <v>117</v>
          </cell>
          <cell r="E262">
            <v>20.200000000000003</v>
          </cell>
          <cell r="F262">
            <v>21</v>
          </cell>
          <cell r="G262">
            <v>75.8</v>
          </cell>
          <cell r="H262">
            <v>0</v>
          </cell>
          <cell r="I262">
            <v>116.2</v>
          </cell>
          <cell r="J262">
            <v>69</v>
          </cell>
          <cell r="K262">
            <v>4.3</v>
          </cell>
          <cell r="L262">
            <v>42.9</v>
          </cell>
          <cell r="N262">
            <v>29.3</v>
          </cell>
          <cell r="O262">
            <v>87.1</v>
          </cell>
          <cell r="P262">
            <v>4.4000000000000004</v>
          </cell>
          <cell r="Q262">
            <v>-62.2</v>
          </cell>
          <cell r="T262">
            <v>47.2</v>
          </cell>
          <cell r="U262">
            <v>-57.8</v>
          </cell>
          <cell r="V262">
            <v>69</v>
          </cell>
          <cell r="W262">
            <v>87.1</v>
          </cell>
          <cell r="X262">
            <v>-0.20780711825487941</v>
          </cell>
          <cell r="AF262">
            <v>4.3</v>
          </cell>
        </row>
        <row r="263">
          <cell r="A263" t="str">
            <v>Minority interest</v>
          </cell>
          <cell r="B263">
            <v>38.6</v>
          </cell>
          <cell r="C263">
            <v>24.4</v>
          </cell>
          <cell r="D263">
            <v>130.9</v>
          </cell>
          <cell r="E263">
            <v>48.700000000000017</v>
          </cell>
          <cell r="F263">
            <v>24.1</v>
          </cell>
          <cell r="G263">
            <v>38.6</v>
          </cell>
          <cell r="H263">
            <v>19.5</v>
          </cell>
          <cell r="I263">
            <v>160.19999999999999</v>
          </cell>
          <cell r="J263">
            <v>60.299999999999983</v>
          </cell>
          <cell r="K263">
            <v>73.400000000000006</v>
          </cell>
          <cell r="L263">
            <v>15.3</v>
          </cell>
          <cell r="M263">
            <v>11.1</v>
          </cell>
          <cell r="N263">
            <v>82.7</v>
          </cell>
          <cell r="O263">
            <v>77.900000000000006</v>
          </cell>
          <cell r="P263">
            <v>-27.1</v>
          </cell>
          <cell r="Q263">
            <v>13.4</v>
          </cell>
          <cell r="R263">
            <v>18.5</v>
          </cell>
          <cell r="T263">
            <v>99.9</v>
          </cell>
          <cell r="U263">
            <v>59</v>
          </cell>
          <cell r="V263">
            <v>60.299999999999983</v>
          </cell>
          <cell r="W263">
            <v>23.700000000000003</v>
          </cell>
          <cell r="X263">
            <v>1.5443037974683533</v>
          </cell>
          <cell r="AF263">
            <v>80.739999999999995</v>
          </cell>
        </row>
        <row r="264">
          <cell r="A264" t="str">
            <v>Extraordinary items</v>
          </cell>
          <cell r="D264">
            <v>72.599999999999994</v>
          </cell>
          <cell r="E264">
            <v>23.900000000000034</v>
          </cell>
          <cell r="F264">
            <v>-122.6</v>
          </cell>
          <cell r="H264">
            <v>238.8</v>
          </cell>
          <cell r="J264">
            <v>0</v>
          </cell>
          <cell r="K264">
            <v>83.9</v>
          </cell>
          <cell r="N264">
            <v>-27.6</v>
          </cell>
          <cell r="O264">
            <v>-24.6</v>
          </cell>
          <cell r="P264">
            <v>-3</v>
          </cell>
          <cell r="V264">
            <v>0</v>
          </cell>
          <cell r="W264">
            <v>-27.6</v>
          </cell>
          <cell r="X264">
            <v>-1</v>
          </cell>
        </row>
        <row r="265">
          <cell r="A265" t="str">
            <v>Net profit (Adjusted)</v>
          </cell>
          <cell r="B265">
            <v>1136.2670000000016</v>
          </cell>
          <cell r="C265">
            <v>818.80000000000007</v>
          </cell>
          <cell r="D265">
            <v>2918.9</v>
          </cell>
          <cell r="E265">
            <v>538.70000000000005</v>
          </cell>
          <cell r="F265">
            <v>723.39999999999975</v>
          </cell>
          <cell r="G265">
            <v>1031.8</v>
          </cell>
          <cell r="H265">
            <v>625</v>
          </cell>
          <cell r="I265">
            <v>2582.7999999999979</v>
          </cell>
          <cell r="J265">
            <v>536.29999999999791</v>
          </cell>
          <cell r="K265">
            <v>739.9</v>
          </cell>
          <cell r="L265">
            <v>892.59999999999945</v>
          </cell>
          <cell r="M265">
            <v>549.1999999999997</v>
          </cell>
          <cell r="N265">
            <v>1936.6999999999998</v>
          </cell>
          <cell r="O265">
            <v>325.70000000000005</v>
          </cell>
          <cell r="P265">
            <v>603.29999999999961</v>
          </cell>
          <cell r="Q265">
            <v>490.5000000000004</v>
          </cell>
          <cell r="R265">
            <v>517.19999999999959</v>
          </cell>
          <cell r="T265">
            <v>2046.5</v>
          </cell>
          <cell r="U265">
            <v>1618.3999999999994</v>
          </cell>
          <cell r="V265">
            <v>536.29999999999791</v>
          </cell>
          <cell r="W265">
            <v>318.30000000000041</v>
          </cell>
          <cell r="X265">
            <v>0.6848884699968496</v>
          </cell>
          <cell r="AF265">
            <v>831.93799999999987</v>
          </cell>
        </row>
        <row r="266">
          <cell r="A266" t="str">
            <v>Net profit (Reported)</v>
          </cell>
          <cell r="C266">
            <v>800.73100000000011</v>
          </cell>
          <cell r="D266">
            <v>2991.5</v>
          </cell>
          <cell r="E266">
            <v>562.60000000000014</v>
          </cell>
          <cell r="F266">
            <v>600.79999999999973</v>
          </cell>
          <cell r="G266">
            <v>1012.1</v>
          </cell>
          <cell r="H266">
            <v>863.8</v>
          </cell>
          <cell r="I266">
            <v>2154.699999999998</v>
          </cell>
          <cell r="J266" t="str">
            <v>na</v>
          </cell>
          <cell r="K266">
            <v>823.8</v>
          </cell>
          <cell r="L266">
            <v>761.39999999999952</v>
          </cell>
          <cell r="M266">
            <v>549.1999999999997</v>
          </cell>
          <cell r="N266">
            <v>1964.2999999999997</v>
          </cell>
          <cell r="O266">
            <v>356.29999999999995</v>
          </cell>
          <cell r="P266">
            <v>600.29999999999961</v>
          </cell>
          <cell r="Q266">
            <v>490.5000000000004</v>
          </cell>
          <cell r="R266">
            <v>517.19999999999959</v>
          </cell>
          <cell r="T266">
            <v>2134.4</v>
          </cell>
          <cell r="U266">
            <v>1607.9999999999993</v>
          </cell>
          <cell r="V266">
            <v>20.299999999997908</v>
          </cell>
          <cell r="W266">
            <v>356.30000000000041</v>
          </cell>
          <cell r="X266">
            <v>-0.94302554027505503</v>
          </cell>
        </row>
        <row r="267">
          <cell r="A267" t="str">
            <v>Tax rate %</v>
          </cell>
        </row>
        <row r="268">
          <cell r="A268" t="str">
            <v>Equity shares (m)</v>
          </cell>
        </row>
        <row r="269">
          <cell r="A269" t="str">
            <v>EPS (Rs)</v>
          </cell>
        </row>
        <row r="270">
          <cell r="A270" t="str">
            <v>CFPS (Rs)</v>
          </cell>
        </row>
        <row r="273">
          <cell r="A273" t="str">
            <v>Interims analysis - Growth Y-o-Y</v>
          </cell>
        </row>
        <row r="274">
          <cell r="A274" t="str">
            <v>Y/ E Mar (Rs m)</v>
          </cell>
          <cell r="M274" t="str">
            <v>1QF05</v>
          </cell>
          <cell r="O274" t="str">
            <v>4Q04</v>
          </cell>
          <cell r="P274" t="str">
            <v>3Q04</v>
          </cell>
          <cell r="Q274" t="str">
            <v>2Q04</v>
          </cell>
          <cell r="R274" t="str">
            <v>1Q04</v>
          </cell>
          <cell r="T274" t="str">
            <v>F2005</v>
          </cell>
          <cell r="U274" t="str">
            <v>F2004</v>
          </cell>
          <cell r="V274" t="str">
            <v>2Q03</v>
          </cell>
          <cell r="W274" t="str">
            <v>1Q03</v>
          </cell>
          <cell r="X274" t="str">
            <v>Change</v>
          </cell>
          <cell r="Y274" t="str">
            <v>3Q02</v>
          </cell>
          <cell r="Z274" t="str">
            <v>2Q02</v>
          </cell>
          <cell r="AA274" t="str">
            <v>1Q02</v>
          </cell>
          <cell r="AB274" t="str">
            <v>4Q01</v>
          </cell>
          <cell r="AC274" t="str">
            <v>3Q01</v>
          </cell>
          <cell r="AD274" t="str">
            <v>2Q01</v>
          </cell>
          <cell r="AE274" t="str">
            <v>1Q01</v>
          </cell>
          <cell r="AF274" t="str">
            <v>4Q00</v>
          </cell>
          <cell r="AG274" t="str">
            <v>3Q00</v>
          </cell>
          <cell r="AH274" t="str">
            <v>2Q00</v>
          </cell>
          <cell r="AI274" t="str">
            <v>1Q00</v>
          </cell>
          <cell r="AJ274" t="str">
            <v>4Q99</v>
          </cell>
          <cell r="AK274" t="str">
            <v>3Q99</v>
          </cell>
          <cell r="AL274" t="str">
            <v>2Q99</v>
          </cell>
          <cell r="AM274" t="str">
            <v>1Q99</v>
          </cell>
          <cell r="AN274" t="str">
            <v>4Q98</v>
          </cell>
          <cell r="AO274" t="str">
            <v>3Q98</v>
          </cell>
          <cell r="AP274" t="str">
            <v>2Q98</v>
          </cell>
          <cell r="AQ274" t="str">
            <v>1Q98</v>
          </cell>
        </row>
        <row r="275">
          <cell r="A275" t="str">
            <v>Gross sales</v>
          </cell>
          <cell r="B275">
            <v>0.1</v>
          </cell>
          <cell r="C275">
            <v>0.11473579929955768</v>
          </cell>
          <cell r="D275">
            <v>2.1179224158502707E-2</v>
          </cell>
          <cell r="E275">
            <v>3.2515802781289516E-2</v>
          </cell>
          <cell r="F275">
            <v>6.8970650259261301E-3</v>
          </cell>
          <cell r="G275">
            <v>3.0076580210827153E-2</v>
          </cell>
          <cell r="H275">
            <v>1.3705799151343623E-2</v>
          </cell>
          <cell r="J275">
            <v>7.8435382496898187E-2</v>
          </cell>
          <cell r="K275">
            <v>-1.3997795037595795E-3</v>
          </cell>
          <cell r="L275">
            <v>7.8543815352134727</v>
          </cell>
          <cell r="M275">
            <v>4.063939710622777</v>
          </cell>
          <cell r="O275">
            <v>-67.661906504477258</v>
          </cell>
          <cell r="P275">
            <v>-63.099096298801925</v>
          </cell>
          <cell r="Q275">
            <v>-11.376738305941835</v>
          </cell>
          <cell r="R275">
            <v>-7.3731713635186269</v>
          </cell>
          <cell r="T275">
            <v>28917079.056144662</v>
          </cell>
          <cell r="U275">
            <v>283.40489668588657</v>
          </cell>
          <cell r="V275">
            <v>47.530587884213645</v>
          </cell>
          <cell r="W275">
            <v>11421836.543711886</v>
          </cell>
          <cell r="X275" t="e">
            <v>#DIV/0!</v>
          </cell>
          <cell r="Y275" t="e">
            <v>#DIV/0!</v>
          </cell>
          <cell r="Z275" t="e">
            <v>#DIV/0!</v>
          </cell>
          <cell r="AA275" t="e">
            <v>#DIV/0!</v>
          </cell>
          <cell r="AB275">
            <v>-100</v>
          </cell>
          <cell r="AC275" t="e">
            <v>#DIV/0!</v>
          </cell>
          <cell r="AD275" t="e">
            <v>#DIV/0!</v>
          </cell>
          <cell r="AE275" t="e">
            <v>#DIV/0!</v>
          </cell>
          <cell r="AF275" t="e">
            <v>#DIV/0!</v>
          </cell>
          <cell r="AG275" t="e">
            <v>#DIV/0!</v>
          </cell>
          <cell r="AH275" t="e">
            <v>#DIV/0!</v>
          </cell>
          <cell r="AI275" t="e">
            <v>#DIV/0!</v>
          </cell>
          <cell r="AJ275" t="e">
            <v>#DIV/0!</v>
          </cell>
          <cell r="AK275" t="e">
            <v>#DIV/0!</v>
          </cell>
          <cell r="AL275" t="e">
            <v>#DIV/0!</v>
          </cell>
          <cell r="AM275" t="e">
            <v>#DIV/0!</v>
          </cell>
        </row>
        <row r="276">
          <cell r="A276" t="str">
            <v>Expenditure</v>
          </cell>
          <cell r="B276">
            <v>0.105</v>
          </cell>
          <cell r="C276">
            <v>0.10847580686984637</v>
          </cell>
          <cell r="D276">
            <v>1.6694517323637914E-2</v>
          </cell>
          <cell r="E276">
            <v>1.10164811208322E-2</v>
          </cell>
          <cell r="F276">
            <v>3.7163155695203454E-2</v>
          </cell>
          <cell r="G276">
            <v>2.3937096693926962E-2</v>
          </cell>
          <cell r="H276">
            <v>6.1922735732549139E-3</v>
          </cell>
          <cell r="J276">
            <v>5.829334317706425E-2</v>
          </cell>
          <cell r="K276">
            <v>-4.8539828873540247E-2</v>
          </cell>
          <cell r="L276">
            <v>5.5430082112155832</v>
          </cell>
          <cell r="M276">
            <v>2.6295119425898905</v>
          </cell>
          <cell r="O276">
            <v>-64.497933196092447</v>
          </cell>
          <cell r="P276">
            <v>-62.477067261996865</v>
          </cell>
          <cell r="Q276">
            <v>-16.988344039764002</v>
          </cell>
          <cell r="R276">
            <v>-13.937624827162388</v>
          </cell>
          <cell r="T276">
            <v>32077744.375672534</v>
          </cell>
          <cell r="U276">
            <v>279.45900608093928</v>
          </cell>
          <cell r="V276">
            <v>51.508345444136225</v>
          </cell>
          <cell r="W276">
            <v>12987585.676625559</v>
          </cell>
          <cell r="X276" t="e">
            <v>#DIV/0!</v>
          </cell>
          <cell r="Y276" t="e">
            <v>#DIV/0!</v>
          </cell>
          <cell r="Z276" t="e">
            <v>#DIV/0!</v>
          </cell>
          <cell r="AA276" t="e">
            <v>#DIV/0!</v>
          </cell>
          <cell r="AB276">
            <v>-100</v>
          </cell>
          <cell r="AC276" t="e">
            <v>#DIV/0!</v>
          </cell>
          <cell r="AD276" t="e">
            <v>#DIV/0!</v>
          </cell>
          <cell r="AE276" t="e">
            <v>#DIV/0!</v>
          </cell>
          <cell r="AF276" t="e">
            <v>#DIV/0!</v>
          </cell>
          <cell r="AG276" t="e">
            <v>#DIV/0!</v>
          </cell>
          <cell r="AH276" t="e">
            <v>#DIV/0!</v>
          </cell>
          <cell r="AI276" t="e">
            <v>#DIV/0!</v>
          </cell>
          <cell r="AJ276" t="e">
            <v>#DIV/0!</v>
          </cell>
          <cell r="AK276" t="e">
            <v>#DIV/0!</v>
          </cell>
          <cell r="AL276" t="e">
            <v>#DIV/0!</v>
          </cell>
          <cell r="AM276" t="e">
            <v>#DIV/0!</v>
          </cell>
        </row>
        <row r="277">
          <cell r="A277" t="str">
            <v>Operating profit</v>
          </cell>
          <cell r="B277">
            <v>8.0895697926339549E-2</v>
          </cell>
          <cell r="C277">
            <v>0.14093474171610487</v>
          </cell>
          <cell r="D277">
            <v>4.2112869159225408E-2</v>
          </cell>
          <cell r="E277">
            <v>0.17621915679036593</v>
          </cell>
          <cell r="F277">
            <v>-0.11526207284313117</v>
          </cell>
          <cell r="G277">
            <v>5.4228660924040994E-2</v>
          </cell>
          <cell r="H277">
            <v>4.6407752290105408E-2</v>
          </cell>
          <cell r="J277">
            <v>0.23562597527307338</v>
          </cell>
          <cell r="K277">
            <v>0.24820648783530896</v>
          </cell>
          <cell r="L277">
            <v>18.022181146025808</v>
          </cell>
          <cell r="M277">
            <v>10.804462712859685</v>
          </cell>
          <cell r="P277">
            <v>-66.076766394201528</v>
          </cell>
          <cell r="Q277">
            <v>26.131727219739975</v>
          </cell>
          <cell r="R277">
            <v>44.374470146542144</v>
          </cell>
          <cell r="T277">
            <v>1770473.1958763157</v>
          </cell>
          <cell r="U277">
            <v>303.49023374960058</v>
          </cell>
          <cell r="V277">
            <v>25.505974152645329</v>
          </cell>
          <cell r="W277">
            <v>580224.88431878178</v>
          </cell>
          <cell r="X277" t="e">
            <v>#DIV/0!</v>
          </cell>
          <cell r="Y277" t="e">
            <v>#DIV/0!</v>
          </cell>
          <cell r="Z277" t="e">
            <v>#DIV/0!</v>
          </cell>
          <cell r="AA277" t="e">
            <v>#DIV/0!</v>
          </cell>
          <cell r="AB277">
            <v>-100</v>
          </cell>
          <cell r="AC277" t="e">
            <v>#DIV/0!</v>
          </cell>
          <cell r="AD277" t="e">
            <v>#DIV/0!</v>
          </cell>
          <cell r="AE277" t="e">
            <v>#DIV/0!</v>
          </cell>
          <cell r="AF277" t="e">
            <v>#DIV/0!</v>
          </cell>
          <cell r="AG277" t="e">
            <v>#DIV/0!</v>
          </cell>
          <cell r="AH277" t="e">
            <v>#DIV/0!</v>
          </cell>
          <cell r="AI277" t="e">
            <v>#DIV/0!</v>
          </cell>
          <cell r="AJ277" t="e">
            <v>#DIV/0!</v>
          </cell>
          <cell r="AK277" t="e">
            <v>#DIV/0!</v>
          </cell>
          <cell r="AL277" t="e">
            <v>#DIV/0!</v>
          </cell>
          <cell r="AM277" t="e">
            <v>#DIV/0!</v>
          </cell>
        </row>
        <row r="278">
          <cell r="A278" t="str">
            <v>Margin %</v>
          </cell>
        </row>
        <row r="279">
          <cell r="A279" t="str">
            <v>Interest</v>
          </cell>
          <cell r="B279">
            <v>-0.05</v>
          </cell>
          <cell r="C279">
            <v>5.4168267383787772E-2</v>
          </cell>
          <cell r="D279">
            <v>-0.16560768980123819</v>
          </cell>
          <cell r="E279">
            <v>-0.1590506553312081</v>
          </cell>
          <cell r="F279">
            <v>-5.6037358238825941E-2</v>
          </cell>
          <cell r="G279">
            <v>-0.27000299670362604</v>
          </cell>
          <cell r="H279">
            <v>-0.16516998075689548</v>
          </cell>
          <cell r="J279">
            <v>0.14245244840145665</v>
          </cell>
          <cell r="K279">
            <v>-0.12416009348524681</v>
          </cell>
          <cell r="L279">
            <v>7.4026392018023746</v>
          </cell>
          <cell r="M279">
            <v>-3.0472636815920384</v>
          </cell>
          <cell r="O279">
            <v>-73.860150216862365</v>
          </cell>
          <cell r="P279">
            <v>-64.877898625076952</v>
          </cell>
          <cell r="Q279">
            <v>10.060219624512934</v>
          </cell>
          <cell r="R279">
            <v>30.14973694860381</v>
          </cell>
          <cell r="T279">
            <v>663489.85795454658</v>
          </cell>
          <cell r="U279">
            <v>264.20029895366224</v>
          </cell>
          <cell r="V279">
            <v>27.391696750902494</v>
          </cell>
          <cell r="W279">
            <v>118937.73913043502</v>
          </cell>
          <cell r="X279" t="e">
            <v>#DIV/0!</v>
          </cell>
          <cell r="Y279" t="e">
            <v>#DIV/0!</v>
          </cell>
          <cell r="Z279" t="e">
            <v>#DIV/0!</v>
          </cell>
          <cell r="AA279" t="e">
            <v>#DIV/0!</v>
          </cell>
          <cell r="AB279">
            <v>-100</v>
          </cell>
          <cell r="AC279" t="e">
            <v>#DIV/0!</v>
          </cell>
          <cell r="AD279" t="e">
            <v>#DIV/0!</v>
          </cell>
          <cell r="AE279" t="e">
            <v>#DIV/0!</v>
          </cell>
          <cell r="AF279" t="e">
            <v>#DIV/0!</v>
          </cell>
          <cell r="AG279" t="e">
            <v>#DIV/0!</v>
          </cell>
          <cell r="AH279" t="e">
            <v>#DIV/0!</v>
          </cell>
          <cell r="AI279" t="e">
            <v>#DIV/0!</v>
          </cell>
          <cell r="AJ279" t="e">
            <v>#DIV/0!</v>
          </cell>
          <cell r="AK279" t="e">
            <v>#DIV/0!</v>
          </cell>
          <cell r="AL279" t="e">
            <v>#DIV/0!</v>
          </cell>
          <cell r="AM279" t="e">
            <v>#DIV/0!</v>
          </cell>
        </row>
        <row r="280">
          <cell r="A280" t="str">
            <v>Depreciation</v>
          </cell>
          <cell r="B280">
            <v>0</v>
          </cell>
          <cell r="C280">
            <v>0.13795045045045051</v>
          </cell>
          <cell r="D280">
            <v>-2.581888246628139E-2</v>
          </cell>
          <cell r="E280">
            <v>7.6292882744495971E-2</v>
          </cell>
          <cell r="F280">
            <v>-5.9859154929577496E-2</v>
          </cell>
          <cell r="G280">
            <v>-6.0358056265984672E-2</v>
          </cell>
          <cell r="H280">
            <v>-5.9820010587612549E-2</v>
          </cell>
          <cell r="J280">
            <v>7.9005524861878174E-2</v>
          </cell>
          <cell r="K280">
            <v>-3.2132424537487769E-2</v>
          </cell>
          <cell r="L280">
            <v>-2.5423728813559254</v>
          </cell>
          <cell r="M280">
            <v>-4.5959595959595978</v>
          </cell>
          <cell r="O280">
            <v>-68.964334705075444</v>
          </cell>
          <cell r="P280">
            <v>-65.993377483443709</v>
          </cell>
          <cell r="Q280">
            <v>2.713773681515641</v>
          </cell>
          <cell r="R280">
            <v>9.3922651933701751</v>
          </cell>
          <cell r="T280">
            <v>738076.22377622651</v>
          </cell>
          <cell r="U280">
            <v>346.74556213017763</v>
          </cell>
          <cell r="V280">
            <v>53.900709219858122</v>
          </cell>
          <cell r="W280">
            <v>276633.73493976099</v>
          </cell>
          <cell r="X280" t="e">
            <v>#DIV/0!</v>
          </cell>
          <cell r="Y280" t="e">
            <v>#DIV/0!</v>
          </cell>
          <cell r="Z280" t="e">
            <v>#DIV/0!</v>
          </cell>
          <cell r="AA280" t="e">
            <v>#DIV/0!</v>
          </cell>
          <cell r="AB280">
            <v>-100</v>
          </cell>
          <cell r="AC280" t="e">
            <v>#DIV/0!</v>
          </cell>
          <cell r="AD280" t="e">
            <v>#DIV/0!</v>
          </cell>
          <cell r="AE280" t="e">
            <v>#DIV/0!</v>
          </cell>
          <cell r="AF280" t="e">
            <v>#DIV/0!</v>
          </cell>
          <cell r="AG280" t="e">
            <v>#DIV/0!</v>
          </cell>
          <cell r="AH280" t="e">
            <v>#DIV/0!</v>
          </cell>
          <cell r="AI280" t="e">
            <v>#DIV/0!</v>
          </cell>
          <cell r="AJ280" t="e">
            <v>#DIV/0!</v>
          </cell>
          <cell r="AK280" t="e">
            <v>#DIV/0!</v>
          </cell>
          <cell r="AL280" t="e">
            <v>#DIV/0!</v>
          </cell>
          <cell r="AM280" t="e">
            <v>#DIV/0!</v>
          </cell>
        </row>
        <row r="281">
          <cell r="A281" t="str">
            <v>Other income</v>
          </cell>
          <cell r="B281">
            <v>0</v>
          </cell>
          <cell r="C281">
            <v>1.8653846153846154</v>
          </cell>
          <cell r="D281">
            <v>0.54827586206896539</v>
          </cell>
          <cell r="E281">
            <v>0.5323076923076917</v>
          </cell>
          <cell r="F281">
            <v>-0.67010309278350511</v>
          </cell>
          <cell r="G281">
            <v>0.5135135135135136</v>
          </cell>
          <cell r="H281">
            <v>3.406779661016949</v>
          </cell>
          <cell r="J281">
            <v>-1.8736559139784945</v>
          </cell>
          <cell r="K281">
            <v>-0.93226256983240219</v>
          </cell>
          <cell r="L281">
            <v>204.60048426150124</v>
          </cell>
          <cell r="M281">
            <v>-94.266277939747326</v>
          </cell>
          <cell r="O281">
            <v>-126.28975265017668</v>
          </cell>
          <cell r="P281">
            <v>-50.17397355601949</v>
          </cell>
          <cell r="Q281">
            <v>27.076923076923066</v>
          </cell>
          <cell r="R281">
            <v>-376.61290322580652</v>
          </cell>
          <cell r="T281">
            <v>-7652.0803443328532</v>
          </cell>
          <cell r="U281">
            <v>-211.82879377431902</v>
          </cell>
          <cell r="V281">
            <v>-109.14462577377604</v>
          </cell>
          <cell r="W281">
            <v>13335.853658536582</v>
          </cell>
          <cell r="X281" t="e">
            <v>#DIV/0!</v>
          </cell>
          <cell r="Y281" t="e">
            <v>#DIV/0!</v>
          </cell>
          <cell r="Z281" t="e">
            <v>#DIV/0!</v>
          </cell>
          <cell r="AA281" t="e">
            <v>#DIV/0!</v>
          </cell>
          <cell r="AB281">
            <v>-100</v>
          </cell>
          <cell r="AC281" t="e">
            <v>#DIV/0!</v>
          </cell>
          <cell r="AD281" t="e">
            <v>#DIV/0!</v>
          </cell>
          <cell r="AE281" t="e">
            <v>#DIV/0!</v>
          </cell>
          <cell r="AF281" t="e">
            <v>#DIV/0!</v>
          </cell>
          <cell r="AG281" t="e">
            <v>#DIV/0!</v>
          </cell>
          <cell r="AH281" t="e">
            <v>#DIV/0!</v>
          </cell>
          <cell r="AI281" t="e">
            <v>#DIV/0!</v>
          </cell>
          <cell r="AJ281" t="e">
            <v>#DIV/0!</v>
          </cell>
          <cell r="AK281" t="e">
            <v>#DIV/0!</v>
          </cell>
          <cell r="AL281" t="e">
            <v>#DIV/0!</v>
          </cell>
          <cell r="AM281" t="e">
            <v>#DIV/0!</v>
          </cell>
        </row>
        <row r="282">
          <cell r="A282" t="str">
            <v>Profit before tax</v>
          </cell>
          <cell r="B282">
            <v>0.10363194545190879</v>
          </cell>
          <cell r="C282">
            <v>0.21096568071730393</v>
          </cell>
          <cell r="D282">
            <v>0.15317084116343738</v>
          </cell>
          <cell r="E282">
            <v>0.39140852301900253</v>
          </cell>
          <cell r="F282">
            <v>-0.14597949271451716</v>
          </cell>
          <cell r="G282">
            <v>0.22108060230292348</v>
          </cell>
          <cell r="H282">
            <v>0.17455513860307503</v>
          </cell>
          <cell r="J282">
            <v>0.5886351277868338</v>
          </cell>
          <cell r="K282">
            <v>0.26643125640733611</v>
          </cell>
          <cell r="L282">
            <v>36.286817962336904</v>
          </cell>
          <cell r="M282">
            <v>6.5385607428424475</v>
          </cell>
          <cell r="P282">
            <v>-64.730223775661884</v>
          </cell>
          <cell r="Q282">
            <v>41.776484682526686</v>
          </cell>
          <cell r="R282">
            <v>115.14983351831253</v>
          </cell>
          <cell r="T282">
            <v>479735.81956231111</v>
          </cell>
          <cell r="U282">
            <v>798.26777336702207</v>
          </cell>
          <cell r="V282">
            <v>402.40756663800096</v>
          </cell>
          <cell r="W282">
            <v>25966.24378109512</v>
          </cell>
          <cell r="X282" t="e">
            <v>#DIV/0!</v>
          </cell>
          <cell r="Y282" t="e">
            <v>#DIV/0!</v>
          </cell>
          <cell r="Z282" t="e">
            <v>#DIV/0!</v>
          </cell>
          <cell r="AA282" t="e">
            <v>#DIV/0!</v>
          </cell>
          <cell r="AB282">
            <v>-100</v>
          </cell>
          <cell r="AC282" t="e">
            <v>#DIV/0!</v>
          </cell>
          <cell r="AD282" t="e">
            <v>#DIV/0!</v>
          </cell>
          <cell r="AE282" t="e">
            <v>#DIV/0!</v>
          </cell>
          <cell r="AF282" t="e">
            <v>#DIV/0!</v>
          </cell>
          <cell r="AG282" t="e">
            <v>#DIV/0!</v>
          </cell>
          <cell r="AH282" t="e">
            <v>#DIV/0!</v>
          </cell>
          <cell r="AI282" t="e">
            <v>#DIV/0!</v>
          </cell>
          <cell r="AJ282" t="e">
            <v>#DIV/0!</v>
          </cell>
          <cell r="AK282" t="e">
            <v>#DIV/0!</v>
          </cell>
          <cell r="AL282" t="e">
            <v>#DIV/0!</v>
          </cell>
          <cell r="AM282" t="e">
            <v>#DIV/0!</v>
          </cell>
        </row>
        <row r="283">
          <cell r="A283" t="str">
            <v>Extraordinary items</v>
          </cell>
        </row>
        <row r="284">
          <cell r="A284" t="str">
            <v>Tax</v>
          </cell>
          <cell r="B284">
            <v>0.1</v>
          </cell>
          <cell r="C284">
            <v>-1.0435850214855824E-2</v>
          </cell>
          <cell r="D284">
            <v>0.25583377730420898</v>
          </cell>
          <cell r="E284">
            <v>3.3350970017636667</v>
          </cell>
          <cell r="F284">
            <v>-0.26354029062087192</v>
          </cell>
          <cell r="G284">
            <v>0.45454545454545459</v>
          </cell>
          <cell r="H284">
            <v>0.22573363431151239</v>
          </cell>
          <cell r="J284">
            <v>-0.4625592417061607</v>
          </cell>
          <cell r="K284">
            <v>0.20206431123461699</v>
          </cell>
          <cell r="L284">
            <v>0.64811284788410806</v>
          </cell>
          <cell r="M284">
            <v>10.888610763454331</v>
          </cell>
          <cell r="O284">
            <v>-88.035835790428663</v>
          </cell>
          <cell r="P284">
            <v>-66.587080514657117</v>
          </cell>
          <cell r="Q284">
            <v>362.61022927689561</v>
          </cell>
          <cell r="R284">
            <v>127.20379146919431</v>
          </cell>
          <cell r="T284">
            <v>-190735.04098360671</v>
          </cell>
          <cell r="U284">
            <v>2130.4733727810617</v>
          </cell>
          <cell r="V284">
            <v>17.879417879417979</v>
          </cell>
          <cell r="W284">
            <v>-35586.363636363749</v>
          </cell>
          <cell r="X284" t="e">
            <v>#DIV/0!</v>
          </cell>
          <cell r="Y284" t="e">
            <v>#DIV/0!</v>
          </cell>
          <cell r="Z284" t="e">
            <v>#DIV/0!</v>
          </cell>
          <cell r="AA284" t="e">
            <v>#DIV/0!</v>
          </cell>
          <cell r="AB284">
            <v>-100</v>
          </cell>
          <cell r="AC284" t="e">
            <v>#DIV/0!</v>
          </cell>
          <cell r="AD284" t="e">
            <v>#DIV/0!</v>
          </cell>
          <cell r="AE284" t="e">
            <v>#DIV/0!</v>
          </cell>
          <cell r="AF284" t="e">
            <v>#DIV/0!</v>
          </cell>
          <cell r="AG284" t="e">
            <v>#DIV/0!</v>
          </cell>
          <cell r="AH284" t="e">
            <v>#DIV/0!</v>
          </cell>
          <cell r="AI284" t="e">
            <v>#DIV/0!</v>
          </cell>
          <cell r="AJ284" t="e">
            <v>#DIV/0!</v>
          </cell>
          <cell r="AK284" t="e">
            <v>#DIV/0!</v>
          </cell>
          <cell r="AL284" t="e">
            <v>#DIV/0!</v>
          </cell>
          <cell r="AM284" t="e">
            <v>#DIV/0!</v>
          </cell>
        </row>
        <row r="285">
          <cell r="A285" t="str">
            <v>Reported Net profit</v>
          </cell>
          <cell r="E285">
            <v>49.956896551734538</v>
          </cell>
          <cell r="F285">
            <v>-0.32366446410572314</v>
          </cell>
          <cell r="G285">
            <v>0.32856364131916149</v>
          </cell>
          <cell r="H285">
            <v>0.57647688738176051</v>
          </cell>
          <cell r="J285">
            <v>-0.96039603960396847</v>
          </cell>
          <cell r="K285">
            <v>0.43322632423756091</v>
          </cell>
          <cell r="L285">
            <v>29.623741388447101</v>
          </cell>
          <cell r="M285">
            <v>4.5921224565988794</v>
          </cell>
          <cell r="O285">
            <v>-86.607836861597548</v>
          </cell>
          <cell r="P285">
            <v>-63.879870129870127</v>
          </cell>
          <cell r="Q285">
            <v>4780.1724137941019</v>
          </cell>
          <cell r="R285">
            <v>82.895186070330681</v>
          </cell>
          <cell r="T285">
            <v>-227828.96907216305</v>
          </cell>
          <cell r="U285">
            <v>-799.14876368057662</v>
          </cell>
          <cell r="V285">
            <v>-89.077212806028655</v>
          </cell>
          <cell r="W285">
            <v>-8914.3893454236222</v>
          </cell>
          <cell r="X285" t="e">
            <v>#DIV/0!</v>
          </cell>
          <cell r="Y285" t="e">
            <v>#DIV/0!</v>
          </cell>
          <cell r="Z285" t="e">
            <v>#DIV/0!</v>
          </cell>
          <cell r="AA285" t="e">
            <v>#DIV/0!</v>
          </cell>
          <cell r="AB285">
            <v>-100</v>
          </cell>
          <cell r="AC285" t="e">
            <v>#DIV/0!</v>
          </cell>
          <cell r="AD285" t="e">
            <v>#DIV/0!</v>
          </cell>
          <cell r="AE285" t="e">
            <v>#DIV/0!</v>
          </cell>
          <cell r="AF285" t="e">
            <v>#DIV/0!</v>
          </cell>
          <cell r="AG285" t="e">
            <v>#DIV/0!</v>
          </cell>
          <cell r="AH285" t="e">
            <v>#DIV/0!</v>
          </cell>
          <cell r="AI285" t="e">
            <v>#DIV/0!</v>
          </cell>
          <cell r="AJ285" t="e">
            <v>#DIV/0!</v>
          </cell>
          <cell r="AK285" t="e">
            <v>#DIV/0!</v>
          </cell>
          <cell r="AL285" t="e">
            <v>#DIV/0!</v>
          </cell>
          <cell r="AM285" t="e">
            <v>#DIV/0!</v>
          </cell>
        </row>
        <row r="286">
          <cell r="A286" t="str">
            <v>Share of profit/ (loss) in associates</v>
          </cell>
          <cell r="C286" t="e">
            <v>#DIV/0!</v>
          </cell>
          <cell r="D286">
            <v>6.8846815834766595E-3</v>
          </cell>
          <cell r="J286">
            <v>-0.20780711825487941</v>
          </cell>
          <cell r="K286">
            <v>-2.2727272727272818E-2</v>
          </cell>
        </row>
        <row r="287">
          <cell r="A287" t="str">
            <v>Minority interest</v>
          </cell>
          <cell r="C287">
            <v>0.25128205128205128</v>
          </cell>
          <cell r="D287">
            <v>-0.1828963795255929</v>
          </cell>
          <cell r="E287">
            <v>0.1</v>
          </cell>
          <cell r="F287">
            <v>0.1</v>
          </cell>
          <cell r="G287">
            <v>1.522875816993464</v>
          </cell>
          <cell r="H287">
            <v>0.7567567567567568</v>
          </cell>
          <cell r="J287">
            <v>-0.22593068035943542</v>
          </cell>
          <cell r="K287">
            <v>-3.7084870848708489</v>
          </cell>
        </row>
        <row r="288">
          <cell r="A288" t="str">
            <v>Extraordinary items</v>
          </cell>
          <cell r="L288" t="str">
            <v>n/a</v>
          </cell>
          <cell r="M288" t="str">
            <v>n/a</v>
          </cell>
          <cell r="O288" t="str">
            <v>n/a</v>
          </cell>
          <cell r="P288" t="str">
            <v>n/a</v>
          </cell>
          <cell r="Q288" t="str">
            <v>n/a</v>
          </cell>
          <cell r="R288" t="str">
            <v>n/a</v>
          </cell>
          <cell r="T288" t="str">
            <v>n/a</v>
          </cell>
          <cell r="U288" t="str">
            <v>n/a</v>
          </cell>
          <cell r="V288" t="str">
            <v>n/a</v>
          </cell>
          <cell r="W288" t="str">
            <v>n/a</v>
          </cell>
          <cell r="X288" t="str">
            <v>n/a</v>
          </cell>
          <cell r="Y288" t="str">
            <v>n/a</v>
          </cell>
          <cell r="Z288" t="str">
            <v>n/a</v>
          </cell>
          <cell r="AA288" t="str">
            <v>n/a</v>
          </cell>
          <cell r="AB288" t="str">
            <v>n/a</v>
          </cell>
          <cell r="AC288" t="str">
            <v>n/a</v>
          </cell>
          <cell r="AD288" t="str">
            <v>n/a</v>
          </cell>
          <cell r="AE288" t="str">
            <v>n/a</v>
          </cell>
          <cell r="AF288" t="str">
            <v>n/a</v>
          </cell>
          <cell r="AG288" t="str">
            <v>n/a</v>
          </cell>
          <cell r="AH288" t="str">
            <v>n/a</v>
          </cell>
          <cell r="AI288" t="str">
            <v>n/a</v>
          </cell>
          <cell r="AJ288" t="str">
            <v>n/a</v>
          </cell>
          <cell r="AK288" t="str">
            <v>n/a</v>
          </cell>
          <cell r="AL288" t="str">
            <v>n/a</v>
          </cell>
          <cell r="AM288" t="str">
            <v>n/a</v>
          </cell>
        </row>
        <row r="289">
          <cell r="A289" t="str">
            <v>Net profit (Adjusted)</v>
          </cell>
          <cell r="B289">
            <v>0.10124733475479908</v>
          </cell>
          <cell r="C289">
            <v>0.31008000000000013</v>
          </cell>
          <cell r="D289">
            <v>0.13013009137370402</v>
          </cell>
          <cell r="E289">
            <v>4.4751072161144378E-3</v>
          </cell>
          <cell r="F289">
            <v>-2.230031085281825E-2</v>
          </cell>
          <cell r="G289">
            <v>0.15594891328702731</v>
          </cell>
          <cell r="H289">
            <v>0.13801893663510612</v>
          </cell>
          <cell r="J289">
            <v>0.64660730733803451</v>
          </cell>
          <cell r="K289">
            <v>0.22642134924581536</v>
          </cell>
          <cell r="L289">
            <v>55.229357798164912</v>
          </cell>
          <cell r="M289">
            <v>6.1871616395978712</v>
          </cell>
          <cell r="O289">
            <v>-84.08502321035914</v>
          </cell>
          <cell r="P289">
            <v>-62.722441917943662</v>
          </cell>
          <cell r="Q289">
            <v>-8.5399962707435542</v>
          </cell>
          <cell r="R289">
            <v>62.488218661639628</v>
          </cell>
          <cell r="T289">
            <v>298707.77522936161</v>
          </cell>
          <cell r="U289" t="e">
            <v>#DIV/0!</v>
          </cell>
          <cell r="V289" t="e">
            <v>#DIV/0!</v>
          </cell>
          <cell r="W289" t="e">
            <v>#DIV/0!</v>
          </cell>
          <cell r="X289" t="e">
            <v>#DIV/0!</v>
          </cell>
          <cell r="Y289" t="e">
            <v>#DIV/0!</v>
          </cell>
          <cell r="Z289" t="e">
            <v>#DIV/0!</v>
          </cell>
          <cell r="AA289" t="e">
            <v>#DIV/0!</v>
          </cell>
          <cell r="AB289">
            <v>-100</v>
          </cell>
          <cell r="AC289" t="e">
            <v>#DIV/0!</v>
          </cell>
          <cell r="AD289" t="e">
            <v>#DIV/0!</v>
          </cell>
          <cell r="AE289" t="e">
            <v>#DIV/0!</v>
          </cell>
          <cell r="AF289" t="e">
            <v>#DIV/0!</v>
          </cell>
          <cell r="AG289" t="e">
            <v>#DIV/0!</v>
          </cell>
          <cell r="AH289" t="e">
            <v>#DIV/0!</v>
          </cell>
          <cell r="AI289" t="e">
            <v>#DIV/0!</v>
          </cell>
          <cell r="AJ289" t="e">
            <v>#DIV/0!</v>
          </cell>
          <cell r="AK289" t="e">
            <v>#DIV/0!</v>
          </cell>
          <cell r="AL289" t="e">
            <v>#DIV/0!</v>
          </cell>
          <cell r="AM289" t="e">
            <v>#DIV/0!</v>
          </cell>
        </row>
        <row r="290">
          <cell r="A290" t="str">
            <v>Net profit (Reported)</v>
          </cell>
          <cell r="G290">
            <v>0.32926188599947559</v>
          </cell>
          <cell r="H290">
            <v>0.57283321194464754</v>
          </cell>
          <cell r="J290" t="e">
            <v>#VALUE!</v>
          </cell>
          <cell r="K290">
            <v>0.3723138430784616</v>
          </cell>
        </row>
        <row r="291">
          <cell r="A291" t="str">
            <v>Equity shares (m)</v>
          </cell>
          <cell r="L291" t="e">
            <v>#DIV/0!</v>
          </cell>
          <cell r="M291" t="e">
            <v>#DIV/0!</v>
          </cell>
          <cell r="O291" t="e">
            <v>#DIV/0!</v>
          </cell>
          <cell r="P291" t="e">
            <v>#DIV/0!</v>
          </cell>
          <cell r="Q291" t="e">
            <v>#DIV/0!</v>
          </cell>
          <cell r="R291" t="e">
            <v>#DIV/0!</v>
          </cell>
          <cell r="T291" t="e">
            <v>#DIV/0!</v>
          </cell>
          <cell r="U291" t="e">
            <v>#DIV/0!</v>
          </cell>
          <cell r="V291" t="e">
            <v>#DIV/0!</v>
          </cell>
          <cell r="W291" t="e">
            <v>#DIV/0!</v>
          </cell>
          <cell r="X291" t="e">
            <v>#DIV/0!</v>
          </cell>
          <cell r="Y291" t="e">
            <v>#DIV/0!</v>
          </cell>
          <cell r="Z291" t="e">
            <v>#DIV/0!</v>
          </cell>
          <cell r="AA291" t="e">
            <v>#DIV/0!</v>
          </cell>
          <cell r="AB291" t="e">
            <v>#DIV/0!</v>
          </cell>
          <cell r="AC291" t="e">
            <v>#DIV/0!</v>
          </cell>
          <cell r="AD291" t="e">
            <v>#DIV/0!</v>
          </cell>
          <cell r="AE291" t="e">
            <v>#DIV/0!</v>
          </cell>
          <cell r="AF291" t="e">
            <v>#DIV/0!</v>
          </cell>
          <cell r="AG291" t="e">
            <v>#DIV/0!</v>
          </cell>
          <cell r="AH291" t="e">
            <v>#DIV/0!</v>
          </cell>
          <cell r="AI291" t="e">
            <v>#DIV/0!</v>
          </cell>
          <cell r="AJ291" t="e">
            <v>#DIV/0!</v>
          </cell>
          <cell r="AK291" t="e">
            <v>#DIV/0!</v>
          </cell>
          <cell r="AL291" t="e">
            <v>#DIV/0!</v>
          </cell>
          <cell r="AM291" t="e">
            <v>#DIV/0!</v>
          </cell>
        </row>
        <row r="292">
          <cell r="A292" t="str">
            <v>EPS (Rs)</v>
          </cell>
          <cell r="P292" t="e">
            <v>#DIV/0!</v>
          </cell>
          <cell r="Q292" t="e">
            <v>#DIV/0!</v>
          </cell>
          <cell r="R292" t="e">
            <v>#DIV/0!</v>
          </cell>
          <cell r="T292" t="e">
            <v>#DIV/0!</v>
          </cell>
          <cell r="U292" t="e">
            <v>#DIV/0!</v>
          </cell>
          <cell r="V292" t="e">
            <v>#DIV/0!</v>
          </cell>
          <cell r="W292" t="e">
            <v>#DIV/0!</v>
          </cell>
          <cell r="X292" t="e">
            <v>#DIV/0!</v>
          </cell>
          <cell r="Y292" t="e">
            <v>#DIV/0!</v>
          </cell>
          <cell r="Z292" t="e">
            <v>#DIV/0!</v>
          </cell>
          <cell r="AA292" t="e">
            <v>#DIV/0!</v>
          </cell>
          <cell r="AB292" t="e">
            <v>#DIV/0!</v>
          </cell>
          <cell r="AC292" t="e">
            <v>#DIV/0!</v>
          </cell>
          <cell r="AD292" t="e">
            <v>#DIV/0!</v>
          </cell>
          <cell r="AE292" t="e">
            <v>#DIV/0!</v>
          </cell>
          <cell r="AF292" t="e">
            <v>#DIV/0!</v>
          </cell>
          <cell r="AG292" t="e">
            <v>#DIV/0!</v>
          </cell>
          <cell r="AH292" t="e">
            <v>#DIV/0!</v>
          </cell>
          <cell r="AI292" t="e">
            <v>#DIV/0!</v>
          </cell>
          <cell r="AJ292" t="e">
            <v>#DIV/0!</v>
          </cell>
          <cell r="AK292" t="e">
            <v>#DIV/0!</v>
          </cell>
          <cell r="AL292" t="e">
            <v>#DIV/0!</v>
          </cell>
          <cell r="AM292" t="e">
            <v>#DIV/0!</v>
          </cell>
        </row>
        <row r="293">
          <cell r="A293" t="str">
            <v>CFPS (Rs)</v>
          </cell>
          <cell r="P293" t="e">
            <v>#DIV/0!</v>
          </cell>
          <cell r="Q293" t="e">
            <v>#DIV/0!</v>
          </cell>
          <cell r="R293" t="e">
            <v>#DIV/0!</v>
          </cell>
          <cell r="T293" t="e">
            <v>#DIV/0!</v>
          </cell>
          <cell r="U293" t="e">
            <v>#DIV/0!</v>
          </cell>
          <cell r="V293" t="e">
            <v>#DIV/0!</v>
          </cell>
          <cell r="W293" t="e">
            <v>#DIV/0!</v>
          </cell>
          <cell r="X293" t="e">
            <v>#DIV/0!</v>
          </cell>
          <cell r="Y293" t="e">
            <v>#DIV/0!</v>
          </cell>
          <cell r="Z293" t="e">
            <v>#DIV/0!</v>
          </cell>
          <cell r="AA293" t="e">
            <v>#DIV/0!</v>
          </cell>
          <cell r="AB293" t="e">
            <v>#DIV/0!</v>
          </cell>
          <cell r="AC293" t="e">
            <v>#DIV/0!</v>
          </cell>
          <cell r="AD293" t="e">
            <v>#DIV/0!</v>
          </cell>
          <cell r="AE293" t="e">
            <v>#DIV/0!</v>
          </cell>
          <cell r="AF293" t="e">
            <v>#DIV/0!</v>
          </cell>
          <cell r="AG293" t="e">
            <v>#DIV/0!</v>
          </cell>
          <cell r="AH293" t="e">
            <v>#DIV/0!</v>
          </cell>
          <cell r="AI293" t="e">
            <v>#DIV/0!</v>
          </cell>
          <cell r="AJ293" t="e">
            <v>#DIV/0!</v>
          </cell>
          <cell r="AK293" t="e">
            <v>#DIV/0!</v>
          </cell>
          <cell r="AL293" t="e">
            <v>#DIV/0!</v>
          </cell>
          <cell r="AM293" t="e">
            <v>#DIV/0!</v>
          </cell>
        </row>
        <row r="296">
          <cell r="A296" t="str">
            <v>Interims analysis - Growth Q-o-Q</v>
          </cell>
        </row>
        <row r="297">
          <cell r="A297" t="str">
            <v>Y/ E Mar (Rs m)</v>
          </cell>
          <cell r="O297" t="str">
            <v>4Q04</v>
          </cell>
          <cell r="P297" t="str">
            <v>3Q04</v>
          </cell>
          <cell r="Q297" t="str">
            <v>2Q04</v>
          </cell>
          <cell r="R297" t="str">
            <v>1Q04</v>
          </cell>
          <cell r="T297" t="str">
            <v>F2005</v>
          </cell>
          <cell r="U297" t="str">
            <v>F2004</v>
          </cell>
          <cell r="V297" t="str">
            <v>2Q03</v>
          </cell>
          <cell r="W297" t="str">
            <v>1Q03</v>
          </cell>
          <cell r="X297" t="str">
            <v>Change</v>
          </cell>
          <cell r="Y297" t="str">
            <v>3Q02</v>
          </cell>
          <cell r="Z297" t="str">
            <v>2Q02</v>
          </cell>
          <cell r="AA297" t="str">
            <v>1Q02</v>
          </cell>
          <cell r="AB297" t="str">
            <v>4Q01</v>
          </cell>
          <cell r="AC297" t="str">
            <v>3Q01</v>
          </cell>
          <cell r="AD297" t="str">
            <v>2Q01</v>
          </cell>
          <cell r="AE297" t="str">
            <v>1Q01</v>
          </cell>
          <cell r="AF297" t="str">
            <v>4Q00</v>
          </cell>
          <cell r="AG297" t="str">
            <v>3Q00</v>
          </cell>
          <cell r="AH297" t="str">
            <v>2Q00</v>
          </cell>
          <cell r="AI297" t="str">
            <v>1Q00</v>
          </cell>
          <cell r="AJ297" t="str">
            <v>4Q99</v>
          </cell>
          <cell r="AK297" t="str">
            <v>3Q99</v>
          </cell>
          <cell r="AL297" t="str">
            <v>2Q99</v>
          </cell>
          <cell r="AM297" t="str">
            <v>1Q99</v>
          </cell>
          <cell r="AN297" t="str">
            <v>4Q98</v>
          </cell>
          <cell r="AO297" t="str">
            <v>3Q98</v>
          </cell>
          <cell r="AP297" t="str">
            <v>2Q98</v>
          </cell>
          <cell r="AQ297" t="str">
            <v>1Q98</v>
          </cell>
        </row>
        <row r="298">
          <cell r="A298" t="str">
            <v>Gross sales</v>
          </cell>
          <cell r="O298">
            <v>-9.1419227767661315</v>
          </cell>
          <cell r="P298">
            <v>15.158128985321163</v>
          </cell>
          <cell r="Q298">
            <v>3.1822664448991178</v>
          </cell>
          <cell r="R298">
            <v>-70.046249553597022</v>
          </cell>
          <cell r="T298">
            <v>3.6778856043187425</v>
          </cell>
          <cell r="U298">
            <v>176.57016434892543</v>
          </cell>
          <cell r="V298">
            <v>7.8435382496898187</v>
          </cell>
          <cell r="W298">
            <v>9351164.3994437829</v>
          </cell>
          <cell r="X298">
            <v>-99.998625363527282</v>
          </cell>
          <cell r="Y298">
            <v>6.4215905699791076</v>
          </cell>
          <cell r="Z298">
            <v>8349233.3023526035</v>
          </cell>
          <cell r="AA298" t="e">
            <v>#DIV/0!</v>
          </cell>
          <cell r="AB298" t="e">
            <v>#DIV/0!</v>
          </cell>
          <cell r="AC298" t="e">
            <v>#DIV/0!</v>
          </cell>
          <cell r="AD298" t="e">
            <v>#DIV/0!</v>
          </cell>
          <cell r="AE298">
            <v>-100</v>
          </cell>
          <cell r="AF298" t="e">
            <v>#DIV/0!</v>
          </cell>
          <cell r="AG298" t="e">
            <v>#DIV/0!</v>
          </cell>
          <cell r="AH298" t="e">
            <v>#DIV/0!</v>
          </cell>
          <cell r="AI298" t="e">
            <v>#DIV/0!</v>
          </cell>
          <cell r="AJ298" t="e">
            <v>#DIV/0!</v>
          </cell>
          <cell r="AK298" t="e">
            <v>#DIV/0!</v>
          </cell>
          <cell r="AL298" t="e">
            <v>#DIV/0!</v>
          </cell>
          <cell r="AM298" t="e">
            <v>#DIV/0!</v>
          </cell>
          <cell r="AN298" t="e">
            <v>#DIV/0!</v>
          </cell>
          <cell r="AO298" t="e">
            <v>#DIV/0!</v>
          </cell>
          <cell r="AP298" t="e">
            <v>#DIV/0!</v>
          </cell>
        </row>
        <row r="299">
          <cell r="A299" t="str">
            <v>Expenditure</v>
          </cell>
          <cell r="O299">
            <v>-4.2516530933831902</v>
          </cell>
          <cell r="P299">
            <v>18.884045030376264</v>
          </cell>
          <cell r="Q299">
            <v>1.9618693991217073</v>
          </cell>
          <cell r="R299">
            <v>-69.411302168369431</v>
          </cell>
          <cell r="T299">
            <v>1.1985809332242692</v>
          </cell>
          <cell r="U299">
            <v>163.00613318605929</v>
          </cell>
          <cell r="V299">
            <v>5.7090182823782865</v>
          </cell>
          <cell r="W299">
            <v>11401159.687836301</v>
          </cell>
          <cell r="X299">
            <v>-99.998802889854815</v>
          </cell>
          <cell r="Y299">
            <v>5.0116704100057641</v>
          </cell>
          <cell r="Z299">
            <v>9061549.3673110008</v>
          </cell>
          <cell r="AA299" t="e">
            <v>#DIV/0!</v>
          </cell>
          <cell r="AB299" t="e">
            <v>#DIV/0!</v>
          </cell>
          <cell r="AC299" t="e">
            <v>#DIV/0!</v>
          </cell>
          <cell r="AD299" t="e">
            <v>#DIV/0!</v>
          </cell>
          <cell r="AE299">
            <v>-100</v>
          </cell>
          <cell r="AF299" t="e">
            <v>#DIV/0!</v>
          </cell>
          <cell r="AG299" t="e">
            <v>#DIV/0!</v>
          </cell>
          <cell r="AH299" t="e">
            <v>#DIV/0!</v>
          </cell>
          <cell r="AI299" t="e">
            <v>#DIV/0!</v>
          </cell>
          <cell r="AJ299" t="e">
            <v>#DIV/0!</v>
          </cell>
          <cell r="AK299" t="e">
            <v>#DIV/0!</v>
          </cell>
          <cell r="AL299" t="e">
            <v>#DIV/0!</v>
          </cell>
          <cell r="AM299" t="e">
            <v>#DIV/0!</v>
          </cell>
          <cell r="AN299" t="e">
            <v>#DIV/0!</v>
          </cell>
          <cell r="AO299" t="e">
            <v>#DIV/0!</v>
          </cell>
          <cell r="AP299" t="e">
            <v>#DIV/0!</v>
          </cell>
        </row>
        <row r="300">
          <cell r="A300" t="str">
            <v>Operating profit</v>
          </cell>
          <cell r="O300">
            <v>-35.035870243293779</v>
          </cell>
          <cell r="P300">
            <v>-1.2322858903266232</v>
          </cell>
          <cell r="Q300">
            <v>8.91703716131207</v>
          </cell>
          <cell r="R300">
            <v>-72.708333333333357</v>
          </cell>
          <cell r="T300">
            <v>15.546385207523228</v>
          </cell>
          <cell r="U300">
            <v>267.23333980959853</v>
          </cell>
          <cell r="V300">
            <v>24.669976989220888</v>
          </cell>
          <cell r="W300">
            <v>334598.32596956851</v>
          </cell>
          <cell r="X300">
            <v>-99.973668505721818</v>
          </cell>
          <cell r="Y300">
            <v>14.228237015361733</v>
          </cell>
          <cell r="Z300">
            <v>576359.33161955292</v>
          </cell>
          <cell r="AA300" t="e">
            <v>#DIV/0!</v>
          </cell>
          <cell r="AB300" t="e">
            <v>#DIV/0!</v>
          </cell>
          <cell r="AC300" t="e">
            <v>#DIV/0!</v>
          </cell>
          <cell r="AD300" t="e">
            <v>#DIV/0!</v>
          </cell>
          <cell r="AE300">
            <v>-100</v>
          </cell>
          <cell r="AF300" t="e">
            <v>#DIV/0!</v>
          </cell>
          <cell r="AG300" t="e">
            <v>#DIV/0!</v>
          </cell>
          <cell r="AH300" t="e">
            <v>#DIV/0!</v>
          </cell>
          <cell r="AI300" t="e">
            <v>#DIV/0!</v>
          </cell>
          <cell r="AJ300" t="e">
            <v>#DIV/0!</v>
          </cell>
          <cell r="AK300" t="e">
            <v>#DIV/0!</v>
          </cell>
          <cell r="AL300" t="e">
            <v>#DIV/0!</v>
          </cell>
          <cell r="AM300" t="e">
            <v>#DIV/0!</v>
          </cell>
          <cell r="AN300" t="e">
            <v>#DIV/0!</v>
          </cell>
          <cell r="AO300" t="e">
            <v>#DIV/0!</v>
          </cell>
          <cell r="AP300" t="e">
            <v>#DIV/0!</v>
          </cell>
        </row>
        <row r="301">
          <cell r="A301" t="str">
            <v>Margin %</v>
          </cell>
        </row>
        <row r="302">
          <cell r="A302" t="str">
            <v>Interest</v>
          </cell>
          <cell r="O302">
            <v>-27.811860940695286</v>
          </cell>
          <cell r="P302">
            <v>10.170582555519792</v>
          </cell>
          <cell r="Q302">
            <v>-3.3893034825870805</v>
          </cell>
          <cell r="R302">
            <v>-65.979054268486195</v>
          </cell>
          <cell r="T302">
            <v>-3.0063615842396918</v>
          </cell>
          <cell r="U302">
            <v>245.23556500177125</v>
          </cell>
          <cell r="V302">
            <v>14.245244840145666</v>
          </cell>
          <cell r="W302">
            <v>173361.39204545485</v>
          </cell>
          <cell r="X302">
            <v>-99.946766648579427</v>
          </cell>
          <cell r="Y302">
            <v>20.758122743682272</v>
          </cell>
          <cell r="Z302">
            <v>106653.39130434804</v>
          </cell>
          <cell r="AA302" t="e">
            <v>#DIV/0!</v>
          </cell>
          <cell r="AB302" t="e">
            <v>#DIV/0!</v>
          </cell>
          <cell r="AC302" t="e">
            <v>#DIV/0!</v>
          </cell>
          <cell r="AD302" t="e">
            <v>#DIV/0!</v>
          </cell>
          <cell r="AE302">
            <v>-100</v>
          </cell>
          <cell r="AF302" t="e">
            <v>#DIV/0!</v>
          </cell>
          <cell r="AG302" t="e">
            <v>#DIV/0!</v>
          </cell>
          <cell r="AH302" t="e">
            <v>#DIV/0!</v>
          </cell>
          <cell r="AI302" t="e">
            <v>#DIV/0!</v>
          </cell>
          <cell r="AJ302" t="e">
            <v>#DIV/0!</v>
          </cell>
          <cell r="AK302" t="e">
            <v>#DIV/0!</v>
          </cell>
          <cell r="AL302" t="e">
            <v>#DIV/0!</v>
          </cell>
          <cell r="AM302" t="e">
            <v>#DIV/0!</v>
          </cell>
          <cell r="AN302" t="e">
            <v>#DIV/0!</v>
          </cell>
          <cell r="AO302" t="e">
            <v>#DIV/0!</v>
          </cell>
          <cell r="AP302" t="e">
            <v>#DIV/0!</v>
          </cell>
        </row>
        <row r="303">
          <cell r="A303" t="str">
            <v>Depreciation</v>
          </cell>
          <cell r="O303">
            <v>-11.879259980525802</v>
          </cell>
          <cell r="P303">
            <v>2.3928215353938187</v>
          </cell>
          <cell r="Q303">
            <v>1.3131313131313105</v>
          </cell>
          <cell r="R303">
            <v>-66.049382716049394</v>
          </cell>
          <cell r="T303">
            <v>-3.4437086092715119</v>
          </cell>
          <cell r="U303">
            <v>209.26779313876094</v>
          </cell>
          <cell r="V303">
            <v>7.9005524861878174</v>
          </cell>
          <cell r="W303">
            <v>228997.9020979029</v>
          </cell>
          <cell r="X303">
            <v>-99.941563960900979</v>
          </cell>
          <cell r="Y303">
            <v>6.5405831363277711</v>
          </cell>
          <cell r="Z303">
            <v>193919.39759036282</v>
          </cell>
          <cell r="AA303" t="e">
            <v>#DIV/0!</v>
          </cell>
          <cell r="AB303" t="e">
            <v>#DIV/0!</v>
          </cell>
          <cell r="AC303" t="e">
            <v>#DIV/0!</v>
          </cell>
          <cell r="AD303" t="e">
            <v>#DIV/0!</v>
          </cell>
          <cell r="AE303">
            <v>-100</v>
          </cell>
          <cell r="AF303" t="e">
            <v>#DIV/0!</v>
          </cell>
          <cell r="AG303" t="e">
            <v>#DIV/0!</v>
          </cell>
          <cell r="AH303" t="e">
            <v>#DIV/0!</v>
          </cell>
          <cell r="AI303" t="e">
            <v>#DIV/0!</v>
          </cell>
          <cell r="AJ303" t="e">
            <v>#DIV/0!</v>
          </cell>
          <cell r="AK303" t="e">
            <v>#DIV/0!</v>
          </cell>
          <cell r="AL303" t="e">
            <v>#DIV/0!</v>
          </cell>
          <cell r="AM303" t="e">
            <v>#DIV/0!</v>
          </cell>
          <cell r="AN303" t="e">
            <v>#DIV/0!</v>
          </cell>
          <cell r="AO303" t="e">
            <v>#DIV/0!</v>
          </cell>
          <cell r="AP303" t="e">
            <v>#DIV/0!</v>
          </cell>
        </row>
        <row r="304">
          <cell r="A304" t="str">
            <v>Other income</v>
          </cell>
          <cell r="O304">
            <v>-125.97765363128492</v>
          </cell>
          <cell r="P304">
            <v>246.73123486682806</v>
          </cell>
          <cell r="Q304">
            <v>-59.863945578231295</v>
          </cell>
          <cell r="R304">
            <v>-27.2791519434629</v>
          </cell>
          <cell r="T304">
            <v>-50.765483646485734</v>
          </cell>
          <cell r="U304">
            <v>784.30769230769215</v>
          </cell>
          <cell r="V304">
            <v>-187.3655913978495</v>
          </cell>
          <cell r="W304">
            <v>1885.423242467718</v>
          </cell>
          <cell r="X304">
            <v>-99.270951006234057</v>
          </cell>
          <cell r="Y304">
            <v>-27.687113111986495</v>
          </cell>
          <cell r="Z304">
            <v>128262.96747967479</v>
          </cell>
          <cell r="AA304" t="e">
            <v>#DIV/0!</v>
          </cell>
          <cell r="AB304" t="e">
            <v>#DIV/0!</v>
          </cell>
          <cell r="AC304" t="e">
            <v>#DIV/0!</v>
          </cell>
          <cell r="AD304" t="e">
            <v>#DIV/0!</v>
          </cell>
          <cell r="AE304">
            <v>-100</v>
          </cell>
          <cell r="AF304" t="e">
            <v>#DIV/0!</v>
          </cell>
          <cell r="AG304" t="e">
            <v>#DIV/0!</v>
          </cell>
          <cell r="AH304" t="e">
            <v>#DIV/0!</v>
          </cell>
          <cell r="AI304" t="e">
            <v>#DIV/0!</v>
          </cell>
          <cell r="AJ304" t="e">
            <v>#DIV/0!</v>
          </cell>
          <cell r="AK304" t="e">
            <v>#DIV/0!</v>
          </cell>
          <cell r="AL304" t="e">
            <v>#DIV/0!</v>
          </cell>
          <cell r="AM304" t="e">
            <v>#DIV/0!</v>
          </cell>
          <cell r="AN304" t="e">
            <v>#DIV/0!</v>
          </cell>
          <cell r="AO304" t="e">
            <v>#DIV/0!</v>
          </cell>
          <cell r="AP304" t="e">
            <v>#DIV/0!</v>
          </cell>
        </row>
        <row r="305">
          <cell r="A305" t="str">
            <v>Profit before tax</v>
          </cell>
          <cell r="O305">
            <v>-58.104567718418899</v>
          </cell>
          <cell r="P305">
            <v>5.9753742153548117</v>
          </cell>
          <cell r="Q305">
            <v>6.8351818416302557</v>
          </cell>
          <cell r="R305">
            <v>-73.988594431398866</v>
          </cell>
          <cell r="T305">
            <v>19.762163030814371</v>
          </cell>
          <cell r="U305">
            <v>325.9969193907254</v>
          </cell>
          <cell r="V305">
            <v>62.125416204216698</v>
          </cell>
          <cell r="W305">
            <v>57911.683787405957</v>
          </cell>
          <cell r="X305">
            <v>-99.775801457220439</v>
          </cell>
          <cell r="Y305">
            <v>138.26311263972192</v>
          </cell>
          <cell r="Z305">
            <v>8311.4987562191236</v>
          </cell>
          <cell r="AA305" t="e">
            <v>#DIV/0!</v>
          </cell>
          <cell r="AB305" t="e">
            <v>#DIV/0!</v>
          </cell>
          <cell r="AC305" t="e">
            <v>#DIV/0!</v>
          </cell>
          <cell r="AD305" t="e">
            <v>#DIV/0!</v>
          </cell>
          <cell r="AE305">
            <v>-100</v>
          </cell>
          <cell r="AF305" t="e">
            <v>#DIV/0!</v>
          </cell>
          <cell r="AG305" t="e">
            <v>#DIV/0!</v>
          </cell>
          <cell r="AH305" t="e">
            <v>#DIV/0!</v>
          </cell>
          <cell r="AI305" t="e">
            <v>#DIV/0!</v>
          </cell>
          <cell r="AJ305" t="e">
            <v>#DIV/0!</v>
          </cell>
          <cell r="AK305" t="e">
            <v>#DIV/0!</v>
          </cell>
          <cell r="AL305" t="e">
            <v>#DIV/0!</v>
          </cell>
          <cell r="AM305" t="e">
            <v>#DIV/0!</v>
          </cell>
          <cell r="AN305" t="e">
            <v>#DIV/0!</v>
          </cell>
          <cell r="AO305" t="e">
            <v>#DIV/0!</v>
          </cell>
          <cell r="AP305" t="e">
            <v>#DIV/0!</v>
          </cell>
        </row>
        <row r="306">
          <cell r="A306" t="str">
            <v>Tax</v>
          </cell>
          <cell r="O306">
            <v>-58.118300913060736</v>
          </cell>
          <cell r="P306">
            <v>-3.9649256576439251</v>
          </cell>
          <cell r="Q306">
            <v>9.42845223195663</v>
          </cell>
          <cell r="R306">
            <v>-72.816965298253564</v>
          </cell>
          <cell r="T306">
            <v>16.965114736702482</v>
          </cell>
          <cell r="U306">
            <v>1229.6296296296284</v>
          </cell>
          <cell r="V306">
            <v>-46.255924170616069</v>
          </cell>
          <cell r="W306">
            <v>-22907.889344262316</v>
          </cell>
          <cell r="X306">
            <v>-101.36851846658628</v>
          </cell>
          <cell r="Y306">
            <v>-29.729729729729637</v>
          </cell>
          <cell r="Z306">
            <v>-16279.090909090959</v>
          </cell>
          <cell r="AA306" t="e">
            <v>#DIV/0!</v>
          </cell>
          <cell r="AB306" t="e">
            <v>#DIV/0!</v>
          </cell>
          <cell r="AC306" t="e">
            <v>#DIV/0!</v>
          </cell>
          <cell r="AD306" t="e">
            <v>#DIV/0!</v>
          </cell>
          <cell r="AE306">
            <v>-100</v>
          </cell>
          <cell r="AF306" t="e">
            <v>#DIV/0!</v>
          </cell>
          <cell r="AG306" t="e">
            <v>#DIV/0!</v>
          </cell>
          <cell r="AH306" t="e">
            <v>#DIV/0!</v>
          </cell>
          <cell r="AI306" t="e">
            <v>#DIV/0!</v>
          </cell>
          <cell r="AJ306" t="e">
            <v>#DIV/0!</v>
          </cell>
          <cell r="AK306" t="e">
            <v>#DIV/0!</v>
          </cell>
          <cell r="AL306" t="e">
            <v>#DIV/0!</v>
          </cell>
          <cell r="AM306" t="e">
            <v>#DIV/0!</v>
          </cell>
          <cell r="AN306" t="e">
            <v>#DIV/0!</v>
          </cell>
          <cell r="AO306" t="e">
            <v>#DIV/0!</v>
          </cell>
          <cell r="AP306" t="e">
            <v>#DIV/0!</v>
          </cell>
        </row>
        <row r="307">
          <cell r="A307" t="str">
            <v>Reported Net profit</v>
          </cell>
          <cell r="O307">
            <v>-52.985553772070546</v>
          </cell>
          <cell r="P307">
            <v>10.051227698286391</v>
          </cell>
          <cell r="Q307">
            <v>5.6748179951466859</v>
          </cell>
          <cell r="R307">
            <v>-75.506378309176554</v>
          </cell>
          <cell r="T307">
            <v>26.803107606679099</v>
          </cell>
          <cell r="U307">
            <v>14768.965517244405</v>
          </cell>
          <cell r="V307">
            <v>-96.03960396039686</v>
          </cell>
          <cell r="W307">
            <v>-30597.83505154619</v>
          </cell>
          <cell r="X307">
            <v>-99.610702861935977</v>
          </cell>
          <cell r="Y307">
            <v>-332.29755178907823</v>
          </cell>
          <cell r="Z307">
            <v>-3295.9308586001766</v>
          </cell>
          <cell r="AA307" t="e">
            <v>#DIV/0!</v>
          </cell>
          <cell r="AB307" t="e">
            <v>#DIV/0!</v>
          </cell>
          <cell r="AC307" t="e">
            <v>#DIV/0!</v>
          </cell>
          <cell r="AD307" t="e">
            <v>#DIV/0!</v>
          </cell>
          <cell r="AE307">
            <v>-100</v>
          </cell>
          <cell r="AF307" t="e">
            <v>#DIV/0!</v>
          </cell>
          <cell r="AG307" t="e">
            <v>#DIV/0!</v>
          </cell>
          <cell r="AH307" t="e">
            <v>#DIV/0!</v>
          </cell>
          <cell r="AI307" t="e">
            <v>#DIV/0!</v>
          </cell>
          <cell r="AJ307" t="e">
            <v>#DIV/0!</v>
          </cell>
          <cell r="AK307" t="e">
            <v>#DIV/0!</v>
          </cell>
          <cell r="AL307" t="e">
            <v>#DIV/0!</v>
          </cell>
          <cell r="AM307" t="e">
            <v>#DIV/0!</v>
          </cell>
          <cell r="AN307" t="e">
            <v>#DIV/0!</v>
          </cell>
          <cell r="AO307" t="e">
            <v>#DIV/0!</v>
          </cell>
          <cell r="AP307" t="e">
            <v>#DIV/0!</v>
          </cell>
        </row>
        <row r="308">
          <cell r="A308" t="str">
            <v>Extraordinary items</v>
          </cell>
          <cell r="O308" t="str">
            <v>n/a</v>
          </cell>
          <cell r="P308" t="str">
            <v>n/a</v>
          </cell>
          <cell r="Q308" t="str">
            <v>n/a</v>
          </cell>
          <cell r="R308" t="str">
            <v>n/a</v>
          </cell>
          <cell r="T308" t="str">
            <v>n/a</v>
          </cell>
          <cell r="U308" t="str">
            <v>n/a</v>
          </cell>
          <cell r="V308" t="str">
            <v>n/a</v>
          </cell>
          <cell r="W308" t="str">
            <v>n/a</v>
          </cell>
          <cell r="X308" t="str">
            <v>n/a</v>
          </cell>
          <cell r="Y308" t="str">
            <v>n/a</v>
          </cell>
          <cell r="Z308" t="str">
            <v>n/a</v>
          </cell>
          <cell r="AA308" t="str">
            <v>n/a</v>
          </cell>
          <cell r="AB308" t="str">
            <v>n/a</v>
          </cell>
          <cell r="AC308" t="str">
            <v>n/a</v>
          </cell>
          <cell r="AD308" t="str">
            <v>n/a</v>
          </cell>
          <cell r="AE308" t="str">
            <v>n/a</v>
          </cell>
          <cell r="AF308" t="str">
            <v>n/a</v>
          </cell>
          <cell r="AG308" t="str">
            <v>n/a</v>
          </cell>
          <cell r="AH308" t="str">
            <v>n/a</v>
          </cell>
          <cell r="AI308" t="str">
            <v>n/a</v>
          </cell>
          <cell r="AJ308" t="str">
            <v>n/a</v>
          </cell>
          <cell r="AK308" t="str">
            <v>n/a</v>
          </cell>
          <cell r="AL308" t="str">
            <v>n/a</v>
          </cell>
          <cell r="AM308" t="str">
            <v>n/a</v>
          </cell>
          <cell r="AN308" t="str">
            <v>n/a</v>
          </cell>
          <cell r="AO308" t="str">
            <v>n/a</v>
          </cell>
          <cell r="AP308" t="str">
            <v>n/a</v>
          </cell>
        </row>
        <row r="309">
          <cell r="A309" t="str">
            <v>Net profit (Adjusted)</v>
          </cell>
          <cell r="O309">
            <v>-46.013591911155274</v>
          </cell>
          <cell r="P309">
            <v>22.996941896024282</v>
          </cell>
          <cell r="Q309">
            <v>-5.1624129930392897</v>
          </cell>
          <cell r="R309">
            <v>-74.727583679452735</v>
          </cell>
          <cell r="T309">
            <v>26.452051408798848</v>
          </cell>
          <cell r="U309">
            <v>201.77139660637812</v>
          </cell>
          <cell r="V309">
            <v>68.488846999684966</v>
          </cell>
          <cell r="W309">
            <v>46374.72018348689</v>
          </cell>
          <cell r="X309" t="e">
            <v>#DIV/0!</v>
          </cell>
          <cell r="Y309" t="e">
            <v>#DIV/0!</v>
          </cell>
          <cell r="Z309" t="e">
            <v>#DIV/0!</v>
          </cell>
          <cell r="AA309" t="e">
            <v>#DIV/0!</v>
          </cell>
          <cell r="AB309" t="e">
            <v>#DIV/0!</v>
          </cell>
          <cell r="AC309" t="e">
            <v>#DIV/0!</v>
          </cell>
          <cell r="AD309" t="e">
            <v>#DIV/0!</v>
          </cell>
          <cell r="AE309">
            <v>-100</v>
          </cell>
          <cell r="AF309" t="e">
            <v>#DIV/0!</v>
          </cell>
          <cell r="AG309" t="e">
            <v>#DIV/0!</v>
          </cell>
          <cell r="AH309" t="e">
            <v>#DIV/0!</v>
          </cell>
          <cell r="AI309" t="e">
            <v>#DIV/0!</v>
          </cell>
          <cell r="AJ309" t="e">
            <v>#DIV/0!</v>
          </cell>
          <cell r="AK309" t="e">
            <v>#DIV/0!</v>
          </cell>
          <cell r="AL309" t="e">
            <v>#DIV/0!</v>
          </cell>
          <cell r="AM309" t="e">
            <v>#DIV/0!</v>
          </cell>
          <cell r="AN309" t="e">
            <v>#DIV/0!</v>
          </cell>
          <cell r="AO309" t="e">
            <v>#DIV/0!</v>
          </cell>
          <cell r="AP309" t="e">
            <v>#DIV/0!</v>
          </cell>
        </row>
        <row r="310">
          <cell r="A310" t="str">
            <v>Tax rate %</v>
          </cell>
        </row>
        <row r="311">
          <cell r="A311" t="str">
            <v>Equity shares (m)</v>
          </cell>
          <cell r="O311" t="e">
            <v>#DIV/0!</v>
          </cell>
          <cell r="P311" t="e">
            <v>#DIV/0!</v>
          </cell>
          <cell r="Q311" t="e">
            <v>#DIV/0!</v>
          </cell>
          <cell r="R311" t="e">
            <v>#DIV/0!</v>
          </cell>
          <cell r="T311" t="e">
            <v>#DIV/0!</v>
          </cell>
          <cell r="U311" t="e">
            <v>#DIV/0!</v>
          </cell>
          <cell r="V311" t="e">
            <v>#DIV/0!</v>
          </cell>
          <cell r="W311" t="e">
            <v>#DIV/0!</v>
          </cell>
          <cell r="X311" t="e">
            <v>#DIV/0!</v>
          </cell>
          <cell r="Y311" t="e">
            <v>#DIV/0!</v>
          </cell>
          <cell r="Z311" t="e">
            <v>#DIV/0!</v>
          </cell>
          <cell r="AA311" t="e">
            <v>#DIV/0!</v>
          </cell>
          <cell r="AB311" t="e">
            <v>#DIV/0!</v>
          </cell>
          <cell r="AC311" t="e">
            <v>#DIV/0!</v>
          </cell>
          <cell r="AD311" t="e">
            <v>#DIV/0!</v>
          </cell>
          <cell r="AE311" t="e">
            <v>#DIV/0!</v>
          </cell>
          <cell r="AF311" t="e">
            <v>#DIV/0!</v>
          </cell>
          <cell r="AG311" t="e">
            <v>#DIV/0!</v>
          </cell>
          <cell r="AH311" t="e">
            <v>#DIV/0!</v>
          </cell>
          <cell r="AI311" t="e">
            <v>#DIV/0!</v>
          </cell>
          <cell r="AJ311" t="e">
            <v>#DIV/0!</v>
          </cell>
          <cell r="AK311" t="e">
            <v>#DIV/0!</v>
          </cell>
          <cell r="AL311" t="e">
            <v>#DIV/0!</v>
          </cell>
          <cell r="AM311" t="e">
            <v>#DIV/0!</v>
          </cell>
          <cell r="AN311" t="e">
            <v>#DIV/0!</v>
          </cell>
          <cell r="AO311" t="e">
            <v>#DIV/0!</v>
          </cell>
          <cell r="AP311" t="e">
            <v>#DIV/0!</v>
          </cell>
        </row>
        <row r="312">
          <cell r="A312" t="str">
            <v>EPS (Rs)</v>
          </cell>
          <cell r="O312" t="e">
            <v>#DIV/0!</v>
          </cell>
          <cell r="P312" t="e">
            <v>#DIV/0!</v>
          </cell>
          <cell r="Q312" t="e">
            <v>#DIV/0!</v>
          </cell>
          <cell r="R312" t="e">
            <v>#DIV/0!</v>
          </cell>
          <cell r="T312" t="e">
            <v>#DIV/0!</v>
          </cell>
          <cell r="U312" t="e">
            <v>#DIV/0!</v>
          </cell>
          <cell r="V312" t="e">
            <v>#DIV/0!</v>
          </cell>
          <cell r="W312" t="e">
            <v>#DIV/0!</v>
          </cell>
          <cell r="X312" t="e">
            <v>#DIV/0!</v>
          </cell>
          <cell r="Y312" t="e">
            <v>#DIV/0!</v>
          </cell>
          <cell r="Z312" t="e">
            <v>#DIV/0!</v>
          </cell>
          <cell r="AA312" t="e">
            <v>#DIV/0!</v>
          </cell>
          <cell r="AB312" t="e">
            <v>#DIV/0!</v>
          </cell>
          <cell r="AC312" t="e">
            <v>#DIV/0!</v>
          </cell>
          <cell r="AD312" t="e">
            <v>#DIV/0!</v>
          </cell>
          <cell r="AE312" t="e">
            <v>#DIV/0!</v>
          </cell>
          <cell r="AF312" t="e">
            <v>#DIV/0!</v>
          </cell>
          <cell r="AG312" t="e">
            <v>#DIV/0!</v>
          </cell>
          <cell r="AH312" t="e">
            <v>#DIV/0!</v>
          </cell>
          <cell r="AI312" t="e">
            <v>#DIV/0!</v>
          </cell>
          <cell r="AJ312" t="e">
            <v>#DIV/0!</v>
          </cell>
          <cell r="AK312" t="e">
            <v>#DIV/0!</v>
          </cell>
          <cell r="AL312" t="e">
            <v>#DIV/0!</v>
          </cell>
          <cell r="AM312" t="e">
            <v>#DIV/0!</v>
          </cell>
          <cell r="AN312" t="e">
            <v>#DIV/0!</v>
          </cell>
          <cell r="AO312" t="e">
            <v>#DIV/0!</v>
          </cell>
          <cell r="AP312" t="e">
            <v>#DIV/0!</v>
          </cell>
        </row>
        <row r="313">
          <cell r="A313" t="str">
            <v>CFPS (Rs)</v>
          </cell>
          <cell r="O313" t="e">
            <v>#DIV/0!</v>
          </cell>
          <cell r="P313" t="e">
            <v>#DIV/0!</v>
          </cell>
          <cell r="Q313" t="e">
            <v>#DIV/0!</v>
          </cell>
          <cell r="R313" t="e">
            <v>#DIV/0!</v>
          </cell>
          <cell r="T313" t="e">
            <v>#DIV/0!</v>
          </cell>
          <cell r="U313" t="e">
            <v>#DIV/0!</v>
          </cell>
          <cell r="V313" t="e">
            <v>#DIV/0!</v>
          </cell>
          <cell r="W313" t="e">
            <v>#DIV/0!</v>
          </cell>
          <cell r="X313" t="e">
            <v>#DIV/0!</v>
          </cell>
          <cell r="Y313" t="e">
            <v>#DIV/0!</v>
          </cell>
          <cell r="Z313" t="e">
            <v>#DIV/0!</v>
          </cell>
          <cell r="AA313" t="e">
            <v>#DIV/0!</v>
          </cell>
          <cell r="AB313" t="e">
            <v>#DIV/0!</v>
          </cell>
          <cell r="AC313" t="e">
            <v>#DIV/0!</v>
          </cell>
          <cell r="AD313" t="e">
            <v>#DIV/0!</v>
          </cell>
          <cell r="AE313" t="e">
            <v>#DIV/0!</v>
          </cell>
          <cell r="AF313" t="e">
            <v>#DIV/0!</v>
          </cell>
          <cell r="AG313" t="e">
            <v>#DIV/0!</v>
          </cell>
          <cell r="AH313" t="e">
            <v>#DIV/0!</v>
          </cell>
          <cell r="AI313" t="e">
            <v>#DIV/0!</v>
          </cell>
          <cell r="AJ313" t="e">
            <v>#DIV/0!</v>
          </cell>
          <cell r="AK313" t="e">
            <v>#DIV/0!</v>
          </cell>
          <cell r="AL313" t="e">
            <v>#DIV/0!</v>
          </cell>
          <cell r="AM313" t="e">
            <v>#DIV/0!</v>
          </cell>
          <cell r="AN313" t="e">
            <v>#DIV/0!</v>
          </cell>
          <cell r="AO313" t="e">
            <v>#DIV/0!</v>
          </cell>
          <cell r="AP313" t="e">
            <v>#DIV/0!</v>
          </cell>
        </row>
        <row r="315">
          <cell r="A315" t="str">
            <v>Cost Details:</v>
          </cell>
        </row>
        <row r="316">
          <cell r="A316" t="str">
            <v>(Inc)/Dec in Stock</v>
          </cell>
          <cell r="D316">
            <v>-129.4</v>
          </cell>
          <cell r="I316">
            <v>-232.2</v>
          </cell>
          <cell r="M316">
            <v>-101.8</v>
          </cell>
          <cell r="O316">
            <v>511.9</v>
          </cell>
          <cell r="P316">
            <v>127.4</v>
          </cell>
          <cell r="Q316">
            <v>-299.5</v>
          </cell>
          <cell r="R316">
            <v>-146.19999999999999</v>
          </cell>
          <cell r="T316">
            <v>478.1</v>
          </cell>
          <cell r="U316">
            <v>-141.1</v>
          </cell>
          <cell r="V316">
            <v>-316</v>
          </cell>
          <cell r="W316">
            <v>-3.3</v>
          </cell>
          <cell r="X316">
            <v>645.20000000000005</v>
          </cell>
          <cell r="Y316">
            <v>19.399999999999999</v>
          </cell>
          <cell r="Z316">
            <v>-430.6</v>
          </cell>
          <cell r="AA316">
            <v>-147.5</v>
          </cell>
          <cell r="AB316">
            <v>597.20000000000005</v>
          </cell>
          <cell r="AC316">
            <v>-131.6</v>
          </cell>
          <cell r="AD316">
            <v>-192.9</v>
          </cell>
          <cell r="AE316">
            <v>-290.39999999999998</v>
          </cell>
          <cell r="AF316">
            <v>556.70000000000005</v>
          </cell>
          <cell r="AG316">
            <v>-123.1</v>
          </cell>
          <cell r="AH316">
            <v>-314</v>
          </cell>
          <cell r="AI316">
            <v>-83.5</v>
          </cell>
        </row>
        <row r="317">
          <cell r="A317" t="str">
            <v>Consumption of Raw Materials</v>
          </cell>
          <cell r="D317">
            <v>7232.1</v>
          </cell>
          <cell r="I317">
            <v>7077.7</v>
          </cell>
          <cell r="M317">
            <v>513.79999999999995</v>
          </cell>
          <cell r="O317">
            <v>243.6</v>
          </cell>
          <cell r="P317">
            <v>318.5</v>
          </cell>
          <cell r="Q317">
            <v>368.9</v>
          </cell>
          <cell r="R317">
            <v>340.5</v>
          </cell>
          <cell r="T317">
            <v>284.3</v>
          </cell>
          <cell r="U317">
            <v>360.9</v>
          </cell>
          <cell r="V317">
            <v>349.2</v>
          </cell>
          <cell r="W317">
            <v>298.60000000000002</v>
          </cell>
          <cell r="X317">
            <v>232.1</v>
          </cell>
          <cell r="Y317">
            <v>248.4</v>
          </cell>
          <cell r="Z317">
            <v>334.2</v>
          </cell>
          <cell r="AA317">
            <v>382.6</v>
          </cell>
          <cell r="AB317">
            <v>283.3</v>
          </cell>
          <cell r="AC317">
            <v>453.1</v>
          </cell>
          <cell r="AD317">
            <v>441.7</v>
          </cell>
          <cell r="AE317">
            <v>506.3</v>
          </cell>
          <cell r="AF317">
            <v>437.5</v>
          </cell>
          <cell r="AG317">
            <v>633</v>
          </cell>
          <cell r="AH317">
            <v>564.4</v>
          </cell>
          <cell r="AI317">
            <v>459.1</v>
          </cell>
        </row>
        <row r="318">
          <cell r="A318" t="str">
            <v>Total Materials Consumed</v>
          </cell>
          <cell r="D318">
            <v>7102.7000000000007</v>
          </cell>
          <cell r="I318">
            <v>6845.5</v>
          </cell>
          <cell r="M318">
            <v>411.99999999999994</v>
          </cell>
          <cell r="O318">
            <v>755.5</v>
          </cell>
          <cell r="P318">
            <v>445.9</v>
          </cell>
          <cell r="Q318">
            <v>69.399999999999977</v>
          </cell>
          <cell r="R318">
            <v>194.3</v>
          </cell>
          <cell r="T318">
            <v>762.40000000000009</v>
          </cell>
          <cell r="U318">
            <v>219.79999999999998</v>
          </cell>
          <cell r="V318">
            <v>33.199999999999989</v>
          </cell>
          <cell r="W318">
            <v>295.3</v>
          </cell>
          <cell r="X318">
            <v>877.30000000000007</v>
          </cell>
          <cell r="Y318">
            <v>267.8</v>
          </cell>
          <cell r="Z318">
            <v>-96.400000000000034</v>
          </cell>
          <cell r="AA318">
            <v>235.10000000000002</v>
          </cell>
          <cell r="AB318">
            <v>880.5</v>
          </cell>
          <cell r="AC318">
            <v>321.5</v>
          </cell>
          <cell r="AD318">
            <v>248.79999999999998</v>
          </cell>
          <cell r="AE318">
            <v>215.90000000000003</v>
          </cell>
          <cell r="AF318">
            <v>994.2</v>
          </cell>
          <cell r="AG318">
            <v>509.9</v>
          </cell>
          <cell r="AH318">
            <v>250.39999999999998</v>
          </cell>
          <cell r="AI318">
            <v>375.6</v>
          </cell>
        </row>
        <row r="319">
          <cell r="A319" t="str">
            <v>Staff Costs</v>
          </cell>
          <cell r="D319">
            <v>4211</v>
          </cell>
          <cell r="I319">
            <v>4998</v>
          </cell>
          <cell r="M319">
            <v>527.9</v>
          </cell>
          <cell r="O319">
            <v>599.5</v>
          </cell>
          <cell r="P319">
            <v>502.9</v>
          </cell>
          <cell r="Q319">
            <v>636.4</v>
          </cell>
          <cell r="R319">
            <v>567.4</v>
          </cell>
          <cell r="T319">
            <v>635.70000000000005</v>
          </cell>
          <cell r="U319">
            <v>550</v>
          </cell>
          <cell r="V319">
            <v>586.1</v>
          </cell>
          <cell r="W319">
            <v>565</v>
          </cell>
          <cell r="X319">
            <v>648.20000000000005</v>
          </cell>
          <cell r="Y319">
            <v>596.70000000000005</v>
          </cell>
          <cell r="Z319">
            <v>598.5</v>
          </cell>
          <cell r="AA319">
            <v>592.6</v>
          </cell>
          <cell r="AB319">
            <v>629.4</v>
          </cell>
          <cell r="AC319">
            <v>573.1</v>
          </cell>
          <cell r="AD319">
            <v>555.79999999999995</v>
          </cell>
          <cell r="AE319">
            <v>561.6</v>
          </cell>
          <cell r="AF319">
            <v>546.1</v>
          </cell>
          <cell r="AG319">
            <v>562.6</v>
          </cell>
          <cell r="AH319">
            <v>513.1</v>
          </cell>
          <cell r="AI319">
            <v>473.5</v>
          </cell>
        </row>
        <row r="320">
          <cell r="A320" t="str">
            <v>Ad spend</v>
          </cell>
          <cell r="D320">
            <v>6641.9</v>
          </cell>
          <cell r="I320">
            <v>6086.3</v>
          </cell>
        </row>
        <row r="321">
          <cell r="A321" t="str">
            <v>Other Expenditure</v>
          </cell>
          <cell r="D321">
            <v>7658.9</v>
          </cell>
          <cell r="I321">
            <v>7264.1</v>
          </cell>
          <cell r="M321">
            <v>762.9</v>
          </cell>
          <cell r="O321">
            <v>612.6</v>
          </cell>
          <cell r="P321">
            <v>820</v>
          </cell>
          <cell r="Q321">
            <v>884.9</v>
          </cell>
          <cell r="R321">
            <v>819.9</v>
          </cell>
          <cell r="T321">
            <v>626</v>
          </cell>
          <cell r="U321">
            <v>890</v>
          </cell>
          <cell r="V321">
            <v>859.7</v>
          </cell>
          <cell r="W321">
            <v>724.4</v>
          </cell>
          <cell r="X321">
            <v>688.9</v>
          </cell>
          <cell r="Y321">
            <v>820.2</v>
          </cell>
          <cell r="Z321">
            <v>821.5</v>
          </cell>
          <cell r="AA321">
            <v>806.9</v>
          </cell>
          <cell r="AB321">
            <v>670</v>
          </cell>
          <cell r="AC321">
            <v>758</v>
          </cell>
          <cell r="AD321">
            <v>877.3</v>
          </cell>
          <cell r="AE321">
            <v>906.6</v>
          </cell>
          <cell r="AF321">
            <v>879.8</v>
          </cell>
          <cell r="AG321">
            <v>830.1</v>
          </cell>
          <cell r="AH321">
            <v>954</v>
          </cell>
          <cell r="AI321">
            <v>803.4</v>
          </cell>
        </row>
        <row r="322">
          <cell r="A322" t="str">
            <v>Total Expenditure</v>
          </cell>
          <cell r="D322">
            <v>25614.5</v>
          </cell>
          <cell r="I322">
            <v>25193.899999999998</v>
          </cell>
          <cell r="M322">
            <v>1702.7999999999997</v>
          </cell>
          <cell r="O322">
            <v>1967.6</v>
          </cell>
          <cell r="P322">
            <v>1768.8</v>
          </cell>
          <cell r="Q322">
            <v>1590.6999999999998</v>
          </cell>
          <cell r="R322">
            <v>1581.6</v>
          </cell>
          <cell r="T322">
            <v>2024.1000000000001</v>
          </cell>
          <cell r="U322">
            <v>1659.8</v>
          </cell>
          <cell r="V322">
            <v>1479</v>
          </cell>
          <cell r="W322">
            <v>1584.6999999999998</v>
          </cell>
          <cell r="X322">
            <v>2214.4</v>
          </cell>
          <cell r="Y322">
            <v>1684.7</v>
          </cell>
          <cell r="Z322">
            <v>1323.6</v>
          </cell>
          <cell r="AA322">
            <v>1634.6</v>
          </cell>
          <cell r="AB322">
            <v>2179.9</v>
          </cell>
          <cell r="AC322">
            <v>1652.6</v>
          </cell>
          <cell r="AD322">
            <v>1681.8999999999999</v>
          </cell>
          <cell r="AE322">
            <v>1684.1</v>
          </cell>
          <cell r="AF322">
            <v>2420.1000000000004</v>
          </cell>
          <cell r="AG322">
            <v>1902.6</v>
          </cell>
          <cell r="AH322">
            <v>1717.5</v>
          </cell>
          <cell r="AI322">
            <v>1652.5</v>
          </cell>
        </row>
        <row r="324">
          <cell r="A324" t="str">
            <v>Growth YoY</v>
          </cell>
        </row>
        <row r="325">
          <cell r="A325" t="str">
            <v>(Inc)/Dec in Stock</v>
          </cell>
          <cell r="D325">
            <v>-0.44272179155900082</v>
          </cell>
          <cell r="M325">
            <v>-30.36935704514363</v>
          </cell>
          <cell r="O325">
            <v>7.0696507006902332</v>
          </cell>
          <cell r="P325">
            <v>-190.29057406094969</v>
          </cell>
          <cell r="Q325">
            <v>-5.2215189873417671</v>
          </cell>
          <cell r="R325">
            <v>4330.30303030303</v>
          </cell>
          <cell r="T325">
            <v>-25.898946063236206</v>
          </cell>
          <cell r="U325">
            <v>-827.31958762886609</v>
          </cell>
          <cell r="V325">
            <v>-26.614026939154666</v>
          </cell>
          <cell r="W325">
            <v>-97.762711864406782</v>
          </cell>
          <cell r="X325">
            <v>8.037508372404556</v>
          </cell>
          <cell r="Y325">
            <v>-114.74164133738603</v>
          </cell>
          <cell r="Z325">
            <v>123.22446863659925</v>
          </cell>
          <cell r="AA325">
            <v>-49.207988980716244</v>
          </cell>
          <cell r="AB325">
            <v>7.2750134722471715</v>
          </cell>
          <cell r="AC325">
            <v>6.9049553208773373</v>
          </cell>
          <cell r="AD325">
            <v>-38.566878980891715</v>
          </cell>
          <cell r="AE325">
            <v>247.78443113772451</v>
          </cell>
        </row>
        <row r="326">
          <cell r="A326" t="str">
            <v>Consumption of Raw Materials</v>
          </cell>
          <cell r="D326">
            <v>2.18149963971348E-2</v>
          </cell>
          <cell r="M326">
            <v>50.895741556534489</v>
          </cell>
          <cell r="O326">
            <v>-14.315863524446016</v>
          </cell>
          <cell r="P326">
            <v>-11.748406760875586</v>
          </cell>
          <cell r="Q326">
            <v>5.6414662084765199</v>
          </cell>
          <cell r="R326">
            <v>14.032150033489611</v>
          </cell>
          <cell r="T326">
            <v>22.490305902628194</v>
          </cell>
          <cell r="U326">
            <v>45.289855072463745</v>
          </cell>
          <cell r="V326">
            <v>4.4883303411131115</v>
          </cell>
          <cell r="W326">
            <v>-21.955044432828018</v>
          </cell>
          <cell r="X326">
            <v>-18.072714436992587</v>
          </cell>
          <cell r="Y326">
            <v>-45.17766497461929</v>
          </cell>
          <cell r="Z326">
            <v>-24.337785827484716</v>
          </cell>
          <cell r="AA326">
            <v>-24.43215484890381</v>
          </cell>
          <cell r="AB326">
            <v>-35.245714285714278</v>
          </cell>
          <cell r="AC326">
            <v>-28.420221169036331</v>
          </cell>
          <cell r="AD326">
            <v>-21.73990077958894</v>
          </cell>
          <cell r="AE326">
            <v>10.280984534959693</v>
          </cell>
        </row>
        <row r="327">
          <cell r="A327" t="str">
            <v>Total Materials Consumed</v>
          </cell>
          <cell r="D327">
            <v>3.7572127675115086E-2</v>
          </cell>
          <cell r="M327">
            <v>112.04323211528559</v>
          </cell>
          <cell r="O327">
            <v>-0.90503672612802788</v>
          </cell>
          <cell r="P327">
            <v>102.86624203821657</v>
          </cell>
          <cell r="Q327">
            <v>109.03614457831327</v>
          </cell>
          <cell r="R327">
            <v>-34.202505926176762</v>
          </cell>
          <cell r="T327">
            <v>-13.097002165735772</v>
          </cell>
          <cell r="U327">
            <v>-17.923823749066482</v>
          </cell>
          <cell r="V327">
            <v>-134.43983402489624</v>
          </cell>
          <cell r="W327">
            <v>25.60612505316886</v>
          </cell>
          <cell r="X327">
            <v>-0.36342986939238431</v>
          </cell>
          <cell r="Y327">
            <v>-16.702954898911347</v>
          </cell>
          <cell r="Z327">
            <v>-138.74598070739552</v>
          </cell>
          <cell r="AA327">
            <v>8.8930060213061601</v>
          </cell>
          <cell r="AB327">
            <v>-11.436330718165365</v>
          </cell>
          <cell r="AC327">
            <v>-36.948421259070408</v>
          </cell>
          <cell r="AD327">
            <v>-0.6389776357827448</v>
          </cell>
          <cell r="AE327">
            <v>-42.518636847710326</v>
          </cell>
        </row>
        <row r="328">
          <cell r="A328" t="str">
            <v>Staff Costs</v>
          </cell>
          <cell r="D328">
            <v>-0.15746298519407764</v>
          </cell>
          <cell r="M328">
            <v>-6.9615791328868522</v>
          </cell>
          <cell r="O328">
            <v>-5.6945099889885276</v>
          </cell>
          <cell r="P328">
            <v>-8.5636363636363733</v>
          </cell>
          <cell r="Q328">
            <v>8.5821532161747029</v>
          </cell>
          <cell r="R328">
            <v>0.42477876106195023</v>
          </cell>
          <cell r="T328">
            <v>-1.9284171551990137</v>
          </cell>
          <cell r="U328">
            <v>-7.8263784146137105</v>
          </cell>
          <cell r="V328">
            <v>-2.0718462823725914</v>
          </cell>
          <cell r="W328">
            <v>-4.6574417819777336</v>
          </cell>
          <cell r="X328">
            <v>2.9869717190975642</v>
          </cell>
          <cell r="Y328">
            <v>4.1179549816785954</v>
          </cell>
          <cell r="Z328">
            <v>7.6826196473551711</v>
          </cell>
          <cell r="AA328">
            <v>5.5199430199430299</v>
          </cell>
          <cell r="AB328">
            <v>15.253616553744731</v>
          </cell>
          <cell r="AC328">
            <v>1.8663348738002128</v>
          </cell>
          <cell r="AD328">
            <v>8.3219645293314937</v>
          </cell>
          <cell r="AE328">
            <v>18.606124604012674</v>
          </cell>
        </row>
        <row r="329">
          <cell r="A329" t="str">
            <v>Ad spend</v>
          </cell>
          <cell r="D329">
            <v>9.1286988810935998E-2</v>
          </cell>
        </row>
        <row r="330">
          <cell r="A330" t="str">
            <v>Other Expenditure</v>
          </cell>
          <cell r="D330">
            <v>5.4349472061232529E-2</v>
          </cell>
          <cell r="M330">
            <v>-6.952067325283573</v>
          </cell>
          <cell r="O330">
            <v>-2.1405750798721979</v>
          </cell>
          <cell r="P330">
            <v>-7.8651685393258397</v>
          </cell>
          <cell r="Q330">
            <v>2.9312550889845301</v>
          </cell>
          <cell r="R330">
            <v>13.183324130314734</v>
          </cell>
          <cell r="T330">
            <v>-9.1304978951952336</v>
          </cell>
          <cell r="U330">
            <v>8.5101194830529145</v>
          </cell>
          <cell r="V330">
            <v>4.6500304321363428</v>
          </cell>
          <cell r="W330">
            <v>-10.224315280703934</v>
          </cell>
          <cell r="X330">
            <v>2.8208955223880672</v>
          </cell>
          <cell r="Y330">
            <v>8.2058047493403841</v>
          </cell>
          <cell r="Z330">
            <v>-6.3604240282685414</v>
          </cell>
          <cell r="AA330">
            <v>-10.997132142069276</v>
          </cell>
          <cell r="AB330">
            <v>-23.846328711070697</v>
          </cell>
          <cell r="AC330">
            <v>-8.6857005180098756</v>
          </cell>
          <cell r="AD330">
            <v>-8.0398322851153114</v>
          </cell>
          <cell r="AE330">
            <v>12.845407020164302</v>
          </cell>
        </row>
        <row r="331">
          <cell r="A331" t="str">
            <v>Total Expenditure</v>
          </cell>
          <cell r="D331">
            <v>1.6694517323637914E-2</v>
          </cell>
          <cell r="M331">
            <v>7.6631259484066572</v>
          </cell>
          <cell r="O331">
            <v>-2.7913640630403802</v>
          </cell>
          <cell r="P331">
            <v>6.5670562718399772</v>
          </cell>
          <cell r="Q331">
            <v>7.5524002704529858</v>
          </cell>
          <cell r="R331">
            <v>-0.19562062219977694</v>
          </cell>
          <cell r="T331">
            <v>-8.59375</v>
          </cell>
          <cell r="U331">
            <v>-1.4780079539383872</v>
          </cell>
          <cell r="V331">
            <v>11.74070716228468</v>
          </cell>
          <cell r="W331">
            <v>-3.0527346139728406</v>
          </cell>
          <cell r="X331">
            <v>1.5826414055690519</v>
          </cell>
          <cell r="Y331">
            <v>1.9423938037032684</v>
          </cell>
          <cell r="Z331">
            <v>-21.303287948153869</v>
          </cell>
          <cell r="AA331">
            <v>-2.939255388634876</v>
          </cell>
          <cell r="AB331">
            <v>-9.9252097020784404</v>
          </cell>
          <cell r="AC331">
            <v>-13.139913802165459</v>
          </cell>
          <cell r="AD331">
            <v>-2.0727802037845744</v>
          </cell>
          <cell r="AE331">
            <v>1.9122541603630916</v>
          </cell>
        </row>
        <row r="333">
          <cell r="A333" t="str">
            <v>As % of Sales</v>
          </cell>
        </row>
        <row r="334">
          <cell r="A334" t="str">
            <v>(Inc)/Dec in Stock</v>
          </cell>
          <cell r="D334">
            <v>-4.1422315552254859E-3</v>
          </cell>
          <cell r="I334">
            <v>-7.5903933471281049E-3</v>
          </cell>
          <cell r="M334">
            <v>-4.9477521263669502</v>
          </cell>
          <cell r="O334">
            <v>25.943946074704776</v>
          </cell>
          <cell r="P334">
            <v>6.2466290757538614</v>
          </cell>
          <cell r="Q334">
            <v>-14.850257834192782</v>
          </cell>
          <cell r="R334">
            <v>-7.9903809367655896</v>
          </cell>
          <cell r="T334">
            <v>24.708010335917312</v>
          </cell>
          <cell r="U334">
            <v>-7.3716106786479285</v>
          </cell>
          <cell r="V334">
            <v>-16.581833447027339</v>
          </cell>
          <cell r="W334">
            <v>-0.17814726840855105</v>
          </cell>
          <cell r="X334">
            <v>31.692700658217905</v>
          </cell>
          <cell r="Y334">
            <v>0.98227848101265813</v>
          </cell>
          <cell r="Z334">
            <v>-23.149293048760821</v>
          </cell>
          <cell r="AA334">
            <v>-7.6687116564417179</v>
          </cell>
          <cell r="AB334">
            <v>27.177573495949758</v>
          </cell>
          <cell r="AC334">
            <v>-6.5268065268065261</v>
          </cell>
          <cell r="AD334">
            <v>-8.4809848318311722</v>
          </cell>
          <cell r="AE334">
            <v>-15.085714285714285</v>
          </cell>
          <cell r="AF334">
            <v>22.78755628325829</v>
          </cell>
          <cell r="AG334">
            <v>-5.282808342631534</v>
          </cell>
          <cell r="AH334">
            <v>-13.576617087512972</v>
          </cell>
          <cell r="AI334">
            <v>-3.9099082225135793</v>
          </cell>
        </row>
        <row r="335">
          <cell r="A335" t="str">
            <v>Consumption of Raw Materials</v>
          </cell>
          <cell r="D335">
            <v>0.23150720889139287</v>
          </cell>
          <cell r="I335">
            <v>0.2313631653443953</v>
          </cell>
          <cell r="M335">
            <v>24.972053462940462</v>
          </cell>
          <cell r="O335">
            <v>12.346054432111906</v>
          </cell>
          <cell r="P335">
            <v>15.616572689384652</v>
          </cell>
          <cell r="Q335">
            <v>18.291352637842127</v>
          </cell>
          <cell r="R335">
            <v>18.609608132480734</v>
          </cell>
          <cell r="T335">
            <v>14.692506459948321</v>
          </cell>
          <cell r="U335">
            <v>18.854814273026488</v>
          </cell>
          <cell r="V335">
            <v>18.323975442094767</v>
          </cell>
          <cell r="W335">
            <v>16.119628589937378</v>
          </cell>
          <cell r="X335">
            <v>11.400923469888987</v>
          </cell>
          <cell r="Y335">
            <v>12.577215189873417</v>
          </cell>
          <cell r="Z335">
            <v>17.966775979786036</v>
          </cell>
          <cell r="AA335">
            <v>19.891858167827806</v>
          </cell>
          <cell r="AB335">
            <v>12.892509329207243</v>
          </cell>
          <cell r="AC335">
            <v>22.471854386748007</v>
          </cell>
          <cell r="AD335">
            <v>19.419652670916683</v>
          </cell>
          <cell r="AE335">
            <v>26.301298701298702</v>
          </cell>
          <cell r="AF335">
            <v>17.908309455587393</v>
          </cell>
          <cell r="AG335">
            <v>27.165050210282381</v>
          </cell>
          <cell r="AH335">
            <v>24.403320650294013</v>
          </cell>
          <cell r="AI335">
            <v>21.497471436598616</v>
          </cell>
        </row>
        <row r="336">
          <cell r="A336" t="str">
            <v>Total Materials Consumed</v>
          </cell>
          <cell r="D336">
            <v>0.2273649773361674</v>
          </cell>
          <cell r="I336">
            <v>0.22377277199726719</v>
          </cell>
          <cell r="M336">
            <v>20.024301336573508</v>
          </cell>
          <cell r="O336">
            <v>38.290000506816682</v>
          </cell>
          <cell r="P336">
            <v>21.863201765138513</v>
          </cell>
          <cell r="Q336">
            <v>3.4410948036493445</v>
          </cell>
          <cell r="R336">
            <v>10.619227195715144</v>
          </cell>
          <cell r="T336">
            <v>39.400516795865634</v>
          </cell>
          <cell r="U336">
            <v>11.483203594378558</v>
          </cell>
          <cell r="V336">
            <v>1.7421419950674286</v>
          </cell>
          <cell r="W336">
            <v>15.941481321528828</v>
          </cell>
          <cell r="X336">
            <v>43.093624128106889</v>
          </cell>
          <cell r="Y336">
            <v>13.559493670886077</v>
          </cell>
          <cell r="Z336">
            <v>-5.1825170689747884</v>
          </cell>
          <cell r="AA336">
            <v>12.223146511386087</v>
          </cell>
          <cell r="AB336">
            <v>40.070082825157002</v>
          </cell>
          <cell r="AC336">
            <v>15.945047859941477</v>
          </cell>
          <cell r="AD336">
            <v>10.938667839085513</v>
          </cell>
          <cell r="AE336">
            <v>11.215584415584418</v>
          </cell>
          <cell r="AF336">
            <v>40.695865738845683</v>
          </cell>
          <cell r="AG336">
            <v>21.882241867650844</v>
          </cell>
          <cell r="AH336">
            <v>10.826703562781043</v>
          </cell>
          <cell r="AI336">
            <v>17.587563214085037</v>
          </cell>
          <cell r="AJ336">
            <v>0.62578291368868122</v>
          </cell>
        </row>
        <row r="337">
          <cell r="A337" t="str">
            <v>Staff Costs</v>
          </cell>
          <cell r="D337">
            <v>0.13479858639145689</v>
          </cell>
          <cell r="I337">
            <v>0.16337978444851969</v>
          </cell>
          <cell r="M337">
            <v>25.657351154313485</v>
          </cell>
          <cell r="O337">
            <v>30.383660230094776</v>
          </cell>
          <cell r="P337">
            <v>24.658004412846285</v>
          </cell>
          <cell r="Q337">
            <v>31.554938516461721</v>
          </cell>
          <cell r="R337">
            <v>31.010548177296819</v>
          </cell>
          <cell r="T337">
            <v>32.852713178294572</v>
          </cell>
          <cell r="U337">
            <v>28.734130923149266</v>
          </cell>
          <cell r="V337">
            <v>30.755103111717482</v>
          </cell>
          <cell r="W337">
            <v>30.500971712373136</v>
          </cell>
          <cell r="X337">
            <v>31.840062874545637</v>
          </cell>
          <cell r="Y337">
            <v>30.212658227848106</v>
          </cell>
          <cell r="Z337">
            <v>32.175689479060267</v>
          </cell>
          <cell r="AA337">
            <v>30.810023915982114</v>
          </cell>
          <cell r="AB337">
            <v>28.642941658323473</v>
          </cell>
          <cell r="AC337">
            <v>28.423349699945444</v>
          </cell>
          <cell r="AD337">
            <v>24.436139810947459</v>
          </cell>
          <cell r="AE337">
            <v>29.174025974025973</v>
          </cell>
          <cell r="AF337">
            <v>22.353663528448632</v>
          </cell>
          <cell r="AG337">
            <v>24.143850313277834</v>
          </cell>
          <cell r="AH337">
            <v>22.185230024213073</v>
          </cell>
          <cell r="AI337">
            <v>22.171755010301556</v>
          </cell>
          <cell r="AJ337">
            <v>-6.289278129874841</v>
          </cell>
        </row>
        <row r="338">
          <cell r="A338" t="str">
            <v>Ad spend</v>
          </cell>
          <cell r="D338">
            <v>0.21261427949499345</v>
          </cell>
          <cell r="I338">
            <v>0.19895525852121357</v>
          </cell>
        </row>
        <row r="339">
          <cell r="A339" t="str">
            <v>Other Expenditure</v>
          </cell>
          <cell r="D339">
            <v>0.24516953058977181</v>
          </cell>
          <cell r="I339">
            <v>0.23745640100289953</v>
          </cell>
          <cell r="M339">
            <v>37.078979343863914</v>
          </cell>
          <cell r="O339">
            <v>31.047590086665654</v>
          </cell>
          <cell r="P339">
            <v>40.205932826673205</v>
          </cell>
          <cell r="Q339">
            <v>43.87643792145974</v>
          </cell>
          <cell r="R339">
            <v>44.810624692572546</v>
          </cell>
          <cell r="T339">
            <v>32.351421188630489</v>
          </cell>
          <cell r="U339">
            <v>46.49704822109608</v>
          </cell>
          <cell r="V339">
            <v>45.112032324080396</v>
          </cell>
          <cell r="W339">
            <v>39.106024616713448</v>
          </cell>
          <cell r="X339">
            <v>33.839276942725213</v>
          </cell>
          <cell r="Y339">
            <v>41.529113924050634</v>
          </cell>
          <cell r="Z339">
            <v>44.164292242352566</v>
          </cell>
          <cell r="AA339">
            <v>41.95175210564625</v>
          </cell>
          <cell r="AB339">
            <v>30.490579776099025</v>
          </cell>
          <cell r="AC339">
            <v>37.593612061697165</v>
          </cell>
          <cell r="AD339">
            <v>38.57111453066608</v>
          </cell>
          <cell r="AE339">
            <v>47.096103896103898</v>
          </cell>
          <cell r="AF339">
            <v>36.013098649201794</v>
          </cell>
          <cell r="AG339">
            <v>35.623551626469833</v>
          </cell>
          <cell r="AH339">
            <v>41.248702870978896</v>
          </cell>
          <cell r="AI339">
            <v>37.619404382843229</v>
          </cell>
          <cell r="AJ339">
            <v>5.5225188731027686</v>
          </cell>
        </row>
        <row r="340">
          <cell r="A340" t="str">
            <v>Total Expenditure</v>
          </cell>
          <cell r="D340">
            <v>0.81994737381238958</v>
          </cell>
          <cell r="I340">
            <v>0.82356421596989993</v>
          </cell>
          <cell r="M340">
            <v>82.760631834750896</v>
          </cell>
          <cell r="O340">
            <v>99.721250823577108</v>
          </cell>
          <cell r="P340">
            <v>86.727139004658</v>
          </cell>
          <cell r="Q340">
            <v>78.872471241570793</v>
          </cell>
          <cell r="R340">
            <v>86.440400065584512</v>
          </cell>
          <cell r="T340">
            <v>104.6046511627907</v>
          </cell>
          <cell r="U340">
            <v>86.714382738623897</v>
          </cell>
          <cell r="V340">
            <v>77.609277430865291</v>
          </cell>
          <cell r="W340">
            <v>85.548477650615411</v>
          </cell>
          <cell r="X340">
            <v>108.77296394537774</v>
          </cell>
          <cell r="Y340">
            <v>85.301265822784814</v>
          </cell>
          <cell r="Z340">
            <v>71.157464652438037</v>
          </cell>
          <cell r="AA340">
            <v>84.984922533014441</v>
          </cell>
          <cell r="AB340">
            <v>99.203604259579507</v>
          </cell>
          <cell r="AC340">
            <v>81.962009621584087</v>
          </cell>
          <cell r="AD340">
            <v>73.945922180699057</v>
          </cell>
          <cell r="AE340">
            <v>87.48571428571428</v>
          </cell>
          <cell r="AF340">
            <v>99.062627916496126</v>
          </cell>
          <cell r="AG340">
            <v>81.649643807398505</v>
          </cell>
          <cell r="AH340">
            <v>74.260636457973021</v>
          </cell>
          <cell r="AI340">
            <v>77.378722607229818</v>
          </cell>
          <cell r="AJ340">
            <v>-0.14097634308338058</v>
          </cell>
        </row>
        <row r="346">
          <cell r="A346" t="str">
            <v>Q1 F2005</v>
          </cell>
        </row>
        <row r="348">
          <cell r="A348" t="str">
            <v>Tetley's debt now compared to earlier</v>
          </cell>
        </row>
        <row r="350">
          <cell r="A350" t="str">
            <v>Focus on market share or improvement in profitability</v>
          </cell>
        </row>
        <row r="351">
          <cell r="A351" t="str">
            <v>Why are India and SL prices up and Kenya flat</v>
          </cell>
        </row>
        <row r="352">
          <cell r="A352" t="str">
            <v>Plantation restructuring</v>
          </cell>
        </row>
        <row r="353">
          <cell r="A353" t="str">
            <v>Progress of Tetley - shares yoy comp</v>
          </cell>
        </row>
        <row r="354">
          <cell r="A354" t="str">
            <v>Logic of inter company movement</v>
          </cell>
        </row>
        <row r="356">
          <cell r="A356" t="str">
            <v>Tea price movement - impact - when will you take a price hike in packet teas</v>
          </cell>
        </row>
        <row r="358">
          <cell r="A358" t="str">
            <v>Tetley - sales and operating profit - what happened?</v>
          </cell>
          <cell r="K358" t="str">
            <v xml:space="preserve">Bunching of promotions - </v>
          </cell>
          <cell r="M358" t="str">
            <v>GBP</v>
          </cell>
        </row>
        <row r="359">
          <cell r="A359" t="str">
            <v>Domestic price hike and auction price impact</v>
          </cell>
          <cell r="K359" t="str">
            <v>GBP 5mn</v>
          </cell>
        </row>
        <row r="360">
          <cell r="A360" t="str">
            <v>Decline in staff and other cost for dom</v>
          </cell>
          <cell r="K360">
            <v>56</v>
          </cell>
          <cell r="L360">
            <v>51</v>
          </cell>
          <cell r="M360" t="str">
            <v xml:space="preserve">Impact of $/GBP </v>
          </cell>
          <cell r="N360" t="str">
            <v>1.5mn</v>
          </cell>
        </row>
        <row r="361">
          <cell r="A361" t="str">
            <v>Other income</v>
          </cell>
          <cell r="M361" t="str">
            <v>lower promotional activity</v>
          </cell>
        </row>
        <row r="362">
          <cell r="K362" t="str">
            <v>Operating exp</v>
          </cell>
        </row>
        <row r="363">
          <cell r="A363">
            <v>37408</v>
          </cell>
          <cell r="I363">
            <v>46</v>
          </cell>
          <cell r="K363" t="str">
            <v xml:space="preserve">GBP </v>
          </cell>
          <cell r="L363" t="str">
            <v>net profit 17% growth</v>
          </cell>
        </row>
        <row r="364">
          <cell r="A364" t="str">
            <v>Auction prcies -</v>
          </cell>
          <cell r="L364" t="str">
            <v>PBT -%21</v>
          </cell>
        </row>
        <row r="365">
          <cell r="A365" t="str">
            <v>Staff cost and other expenses - buy external tea - raw material cost is high - labour cost</v>
          </cell>
        </row>
        <row r="366">
          <cell r="A366" t="str">
            <v xml:space="preserve">productivity -higher </v>
          </cell>
        </row>
        <row r="367">
          <cell r="A367" t="str">
            <v xml:space="preserve">Lower ad spends - </v>
          </cell>
        </row>
        <row r="368">
          <cell r="A368" t="str">
            <v>Firmness to stay - stabilise at current levels</v>
          </cell>
        </row>
        <row r="369">
          <cell r="A369" t="str">
            <v>Tata Chemicals 8.5cr</v>
          </cell>
        </row>
        <row r="372">
          <cell r="A372" t="str">
            <v>Q1F2005</v>
          </cell>
        </row>
        <row r="374">
          <cell r="A374" t="str">
            <v>What is F2004's total extraordinary income and expense - net, including currency gains, restructuring etc</v>
          </cell>
        </row>
        <row r="375">
          <cell r="A375" t="str">
            <v>Tetley's performance</v>
          </cell>
        </row>
        <row r="376">
          <cell r="A376" t="str">
            <v>Tea price</v>
          </cell>
        </row>
        <row r="377">
          <cell r="A377" t="str">
            <v>Plantation restructuring</v>
          </cell>
        </row>
        <row r="379">
          <cell r="A379" t="str">
            <v>Inclement weather in North East and South India - production down in plantation</v>
          </cell>
        </row>
        <row r="380">
          <cell r="A380" t="str">
            <v>losses in the plantation business</v>
          </cell>
        </row>
        <row r="382">
          <cell r="A382" t="str">
            <v xml:space="preserve">Tetley </v>
          </cell>
        </row>
        <row r="384">
          <cell r="A384" t="str">
            <v>Record market share in UK</v>
          </cell>
          <cell r="I384">
            <v>0.28000000000000003</v>
          </cell>
        </row>
        <row r="385">
          <cell r="A385" t="str">
            <v>Australia market share</v>
          </cell>
          <cell r="I385">
            <v>0.21</v>
          </cell>
        </row>
        <row r="386">
          <cell r="A386" t="str">
            <v>Canada category leadership in value added teas</v>
          </cell>
          <cell r="I386">
            <v>0.4</v>
          </cell>
        </row>
        <row r="387">
          <cell r="A387" t="str">
            <v>US</v>
          </cell>
          <cell r="I387">
            <v>0.1</v>
          </cell>
        </row>
        <row r="388">
          <cell r="A388" t="str">
            <v>France</v>
          </cell>
          <cell r="I388">
            <v>0.11</v>
          </cell>
        </row>
        <row r="389">
          <cell r="A389" t="str">
            <v>Bangladesh, Russia and Pak are going on well</v>
          </cell>
        </row>
        <row r="391">
          <cell r="A391" t="str">
            <v>Profit growth in Tetley - some of it gets lost in translation of UK GAAP in Indian GAAP</v>
          </cell>
        </row>
        <row r="392">
          <cell r="A392" t="str">
            <v>Foreign exchange issues as well - on turnover</v>
          </cell>
        </row>
        <row r="393">
          <cell r="A393" t="str">
            <v>Canadian price increase last year - stocked up before price increase</v>
          </cell>
        </row>
        <row r="395">
          <cell r="A395" t="str">
            <v>Tetley on track</v>
          </cell>
        </row>
        <row r="397">
          <cell r="A397" t="str">
            <v>Robust production in Africa - enabling Tetley to stock up quantities</v>
          </cell>
        </row>
        <row r="398">
          <cell r="A398" t="str">
            <v xml:space="preserve">Indian context - prices going up - </v>
          </cell>
        </row>
        <row r="399">
          <cell r="A399" t="str">
            <v>Tea cost impact - is 0.25%</v>
          </cell>
        </row>
        <row r="400">
          <cell r="A400" t="str">
            <v/>
          </cell>
        </row>
        <row r="401">
          <cell r="A401" t="str">
            <v>Debt repayment</v>
          </cell>
          <cell r="I401" t="str">
            <v>decisions accordingly - fixed debt repayment schedule</v>
          </cell>
        </row>
        <row r="402">
          <cell r="A402" t="str">
            <v>PBIT growth in Tetley in Q1</v>
          </cell>
          <cell r="I402" t="str">
            <v>Significant improvement in PBIT; any extra-ordinary</v>
          </cell>
        </row>
        <row r="403">
          <cell r="A403" t="str">
            <v>Interest burden due to increase in libor</v>
          </cell>
        </row>
        <row r="404">
          <cell r="A404" t="str">
            <v>Interest burdern is reduced</v>
          </cell>
          <cell r="I404" t="str">
            <v>10% reduction</v>
          </cell>
        </row>
        <row r="406">
          <cell r="A406" t="str">
            <v>Treatment of reoragnisation costs - depreciation and research cost in Indian gaap overtime</v>
          </cell>
        </row>
        <row r="407">
          <cell r="A407" t="str">
            <v>Some</v>
          </cell>
          <cell r="I407" t="str">
            <v>8cr</v>
          </cell>
        </row>
        <row r="409">
          <cell r="A409" t="str">
            <v xml:space="preserve">Trade margins very high - </v>
          </cell>
        </row>
        <row r="410">
          <cell r="A410" t="str">
            <v>March</v>
          </cell>
        </row>
        <row r="411">
          <cell r="A411" t="str">
            <v>June</v>
          </cell>
        </row>
        <row r="413">
          <cell r="A413" t="str">
            <v>No significant price increas in Kenya - not material</v>
          </cell>
        </row>
        <row r="414">
          <cell r="A414" t="str">
            <v>We carry stock - we will increase raw tea stock in the supply chain - 10-12 weeks stocks</v>
          </cell>
        </row>
        <row r="415">
          <cell r="A415" t="str">
            <v>More marketing development expenses - not exceptional</v>
          </cell>
        </row>
        <row r="416">
          <cell r="A416" t="str">
            <v xml:space="preserve">Sales growth for Tetley for full year - </v>
          </cell>
        </row>
        <row r="417">
          <cell r="A417" t="str">
            <v>Ad hoc reduction in prices</v>
          </cell>
        </row>
        <row r="418">
          <cell r="A418" t="str">
            <v>Now Unilever put more promotion in Uk no advertising</v>
          </cell>
        </row>
        <row r="419">
          <cell r="A419" t="str">
            <v>Tata Tea Gold was launched in August 2003 - 15% volume growth is driven by that</v>
          </cell>
        </row>
        <row r="420">
          <cell r="A420" t="str">
            <v>Q1 base was low</v>
          </cell>
        </row>
        <row r="421">
          <cell r="A421" t="str">
            <v>Past 2 quarters organised sector has grown and for the first time degrowth for unorganised business</v>
          </cell>
        </row>
        <row r="422">
          <cell r="A422" t="str">
            <v>Plantation business - losses increased in F2004 compared to F2003</v>
          </cell>
        </row>
        <row r="423">
          <cell r="A423" t="str">
            <v>Plantation business - we are addressing the issue - both north and south are loss making</v>
          </cell>
        </row>
        <row r="425">
          <cell r="A425" t="str">
            <v>Uk very important</v>
          </cell>
          <cell r="I425" t="str">
            <v>40% of total turnover of Tetley group</v>
          </cell>
        </row>
        <row r="426">
          <cell r="A426" t="str">
            <v>No more aggressive in promotional activity than last year</v>
          </cell>
        </row>
        <row r="428">
          <cell r="A428" t="str">
            <v>Interest rate swap</v>
          </cell>
        </row>
        <row r="429">
          <cell r="A429" t="str">
            <v>Unilever</v>
          </cell>
          <cell r="I429" t="str">
            <v>Unilever is talking  about a relauncg</v>
          </cell>
        </row>
        <row r="430">
          <cell r="I430" t="str">
            <v>Lipton brand likely to launched in Unilever</v>
          </cell>
        </row>
        <row r="431">
          <cell r="A431" t="str">
            <v>UK fruit and herbal on track</v>
          </cell>
        </row>
        <row r="435">
          <cell r="A435" t="str">
            <v>losses in plantations due to inclement weather - lower prodn</v>
          </cell>
        </row>
        <row r="436">
          <cell r="A436" t="str">
            <v>mkt shares</v>
          </cell>
        </row>
        <row r="437">
          <cell r="A437" t="str">
            <v>tetley tea bags - 28% in GB</v>
          </cell>
        </row>
        <row r="438">
          <cell r="A438" t="str">
            <v>australia - 21%</v>
          </cell>
        </row>
        <row r="439">
          <cell r="A439" t="str">
            <v>canada - black tea - improved</v>
          </cell>
          <cell r="I439" t="str">
            <v>over 40%</v>
          </cell>
        </row>
        <row r="440">
          <cell r="A440" t="str">
            <v>spec tea</v>
          </cell>
          <cell r="I440">
            <v>0.22</v>
          </cell>
        </row>
        <row r="441">
          <cell r="A441" t="str">
            <v>us</v>
          </cell>
          <cell r="I441" t="str">
            <v>over 10%</v>
          </cell>
        </row>
        <row r="442">
          <cell r="A442" t="str">
            <v>bang, pak, russia</v>
          </cell>
          <cell r="I442" t="str">
            <v>topline, bottomline impact still small</v>
          </cell>
        </row>
        <row r="444">
          <cell r="A444" t="str">
            <v>intense promo activity in same Q last year</v>
          </cell>
        </row>
        <row r="445">
          <cell r="A445" t="str">
            <v>translation from uk to indian gaap</v>
          </cell>
          <cell r="J445" t="str">
            <v>treatment of reorganization costs, depreciation &amp; research costs</v>
          </cell>
        </row>
        <row r="446">
          <cell r="A446" t="str">
            <v>foreign exchange issues - usd, cad dep against GBP</v>
          </cell>
        </row>
        <row r="447">
          <cell r="A447" t="str">
            <v>canada - price increase last yr but now running down inventory</v>
          </cell>
        </row>
        <row r="448">
          <cell r="A448" t="str">
            <v>interest burden reduced</v>
          </cell>
        </row>
        <row r="449">
          <cell r="A449" t="str">
            <v>prices flat in kenya</v>
          </cell>
        </row>
        <row r="450">
          <cell r="A450" t="str">
            <v>india - not a significant proprtion of tetley's sourcing base.</v>
          </cell>
        </row>
        <row r="451">
          <cell r="A451" t="str">
            <v xml:space="preserve">less than 25-30% </v>
          </cell>
        </row>
        <row r="453">
          <cell r="A453" t="str">
            <v>interest cost down 10%.</v>
          </cell>
        </row>
        <row r="455">
          <cell r="A455" t="str">
            <v>Tata Tea - 8 cr - XO income</v>
          </cell>
        </row>
        <row r="456">
          <cell r="A456" t="str">
            <v>floods in Assam + not free mkt</v>
          </cell>
        </row>
        <row r="457">
          <cell r="A457" t="str">
            <v>trade margins high - realigned</v>
          </cell>
        </row>
        <row r="458">
          <cell r="A458" t="str">
            <v xml:space="preserve">higher realizations - </v>
          </cell>
        </row>
        <row r="459">
          <cell r="A459" t="str">
            <v>total debt outstanding - ??</v>
          </cell>
        </row>
        <row r="460">
          <cell r="A460" t="str">
            <v>10-12 weeks stock in tetley</v>
          </cell>
        </row>
        <row r="461">
          <cell r="A461" t="str">
            <v>mkt development expenses - will be there this year as well</v>
          </cell>
        </row>
        <row r="462">
          <cell r="A462" t="str">
            <v>tetley - no volume improvement</v>
          </cell>
        </row>
        <row r="464">
          <cell r="A464" t="str">
            <v>kanan devan, chakra, gold - growth</v>
          </cell>
        </row>
        <row r="465">
          <cell r="A465" t="str">
            <v>past 2 q - regional players share gains stemmed</v>
          </cell>
        </row>
        <row r="466">
          <cell r="A466" t="str">
            <v>mkt share - 19%</v>
          </cell>
        </row>
        <row r="467">
          <cell r="A467" t="str">
            <v>all plantations making losses</v>
          </cell>
        </row>
        <row r="469">
          <cell r="A469" t="str">
            <v>uk- 40% of tetley t/o</v>
          </cell>
        </row>
        <row r="470">
          <cell r="A470" t="str">
            <v>unilever upping the ante in uk.</v>
          </cell>
        </row>
        <row r="472">
          <cell r="A472" t="str">
            <v>RTD - ony in UK &amp; France</v>
          </cell>
        </row>
        <row r="473">
          <cell r="A473" t="str">
            <v>r on track - may scale up over time.</v>
          </cell>
        </row>
        <row r="474">
          <cell r="A474" t="str">
            <v>fruit n herbal specialties - more than 50% of value</v>
          </cell>
        </row>
        <row r="475">
          <cell r="A475" t="str">
            <v>focus of activity now.</v>
          </cell>
        </row>
        <row r="478">
          <cell r="A478" t="str">
            <v>Other income schedule (One time items)</v>
          </cell>
        </row>
        <row r="479">
          <cell r="A479" t="str">
            <v>YE March 31</v>
          </cell>
          <cell r="I479">
            <v>2004</v>
          </cell>
          <cell r="J479">
            <v>2003</v>
          </cell>
        </row>
        <row r="480">
          <cell r="A480" t="str">
            <v>Rs mn</v>
          </cell>
        </row>
        <row r="481">
          <cell r="A481" t="str">
            <v>Liabilities no longer requires written back</v>
          </cell>
          <cell r="I481">
            <v>57.561</v>
          </cell>
          <cell r="J481">
            <v>670.91899999999998</v>
          </cell>
        </row>
        <row r="482">
          <cell r="A482" t="str">
            <v>Profit on sale of Fixed Asset</v>
          </cell>
          <cell r="I482">
            <v>161.483</v>
          </cell>
          <cell r="J482">
            <v>0</v>
          </cell>
        </row>
        <row r="483">
          <cell r="A483" t="str">
            <v>Exchange Gain</v>
          </cell>
          <cell r="I483">
            <v>59.34</v>
          </cell>
          <cell r="J483">
            <v>24.463999999999999</v>
          </cell>
        </row>
        <row r="485">
          <cell r="A485" t="str">
            <v>Total</v>
          </cell>
          <cell r="I485">
            <v>278.38400000000001</v>
          </cell>
          <cell r="J485">
            <v>695.38300000000004</v>
          </cell>
        </row>
      </sheetData>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n Mix"/>
      <sheetName val="Sheet2"/>
      <sheetName val="Sheet3"/>
    </sheetNames>
    <sheetDataSet>
      <sheetData sheetId="0" refreshError="1">
        <row r="1">
          <cell r="A1" t="str">
            <v>UNION Loan MIX</v>
          </cell>
        </row>
        <row r="2">
          <cell r="A2" t="str">
            <v>Advances Break Up</v>
          </cell>
          <cell r="B2" t="str">
            <v>F2005</v>
          </cell>
          <cell r="C2">
            <v>38596</v>
          </cell>
        </row>
        <row r="3">
          <cell r="A3" t="str">
            <v xml:space="preserve">---Housing </v>
          </cell>
          <cell r="B3">
            <v>30801.5</v>
          </cell>
          <cell r="C3">
            <v>35076.699999999997</v>
          </cell>
        </row>
        <row r="4">
          <cell r="A4" t="str">
            <v>---Non Housing Retail</v>
          </cell>
          <cell r="B4">
            <v>54477.599999999999</v>
          </cell>
        </row>
        <row r="5">
          <cell r="A5" t="str">
            <v>------education</v>
          </cell>
          <cell r="B5">
            <v>2309.5</v>
          </cell>
          <cell r="C5">
            <v>3058</v>
          </cell>
        </row>
        <row r="6">
          <cell r="A6" t="str">
            <v>------vehicle loans</v>
          </cell>
          <cell r="B6">
            <v>3242</v>
          </cell>
          <cell r="C6">
            <v>3307.5</v>
          </cell>
        </row>
        <row r="7">
          <cell r="A7" t="str">
            <v>------personal</v>
          </cell>
          <cell r="B7">
            <v>3077.8</v>
          </cell>
          <cell r="C7">
            <v>3315.3</v>
          </cell>
        </row>
        <row r="8">
          <cell r="A8" t="str">
            <v>------small traders</v>
          </cell>
          <cell r="B8">
            <v>43183.4</v>
          </cell>
          <cell r="C8">
            <v>47456</v>
          </cell>
        </row>
        <row r="9">
          <cell r="A9" t="str">
            <v>------others</v>
          </cell>
          <cell r="B9">
            <v>2664.9000000000087</v>
          </cell>
          <cell r="C9">
            <v>3498.8</v>
          </cell>
        </row>
        <row r="10">
          <cell r="A10" t="str">
            <v>Retail</v>
          </cell>
          <cell r="B10">
            <v>85279.1</v>
          </cell>
          <cell r="C10">
            <v>95712.9</v>
          </cell>
        </row>
        <row r="11">
          <cell r="A11" t="str">
            <v>Corporate &amp; Commercial</v>
          </cell>
          <cell r="B11">
            <v>225260.5</v>
          </cell>
          <cell r="C11">
            <v>275581</v>
          </cell>
        </row>
        <row r="12">
          <cell r="A12" t="str">
            <v>---SSI</v>
          </cell>
          <cell r="B12">
            <v>37657.599999999999</v>
          </cell>
          <cell r="C12">
            <v>39841.5</v>
          </cell>
        </row>
        <row r="13">
          <cell r="A13" t="str">
            <v>Agriculture</v>
          </cell>
          <cell r="B13">
            <v>62615.5</v>
          </cell>
          <cell r="C13">
            <v>73167.600000000006</v>
          </cell>
        </row>
        <row r="14">
          <cell r="A14" t="str">
            <v>Others</v>
          </cell>
          <cell r="B14">
            <v>37869</v>
          </cell>
          <cell r="C14">
            <v>30513.9</v>
          </cell>
        </row>
        <row r="15">
          <cell r="A15" t="str">
            <v>Total</v>
          </cell>
          <cell r="B15">
            <v>411024.1</v>
          </cell>
          <cell r="C15">
            <v>474975</v>
          </cell>
        </row>
        <row r="17">
          <cell r="A17" t="str">
            <v>For Chart</v>
          </cell>
          <cell r="B17">
            <v>38596</v>
          </cell>
        </row>
        <row r="18">
          <cell r="A18" t="str">
            <v>Agriculture</v>
          </cell>
          <cell r="B18">
            <v>0.15404516027159326</v>
          </cell>
        </row>
        <row r="19">
          <cell r="A19" t="str">
            <v>Retail</v>
          </cell>
          <cell r="B19">
            <v>0.20151144797094583</v>
          </cell>
        </row>
        <row r="20">
          <cell r="A20" t="str">
            <v>Corp &amp; Commercial</v>
          </cell>
          <cell r="B20">
            <v>0.49631980630559502</v>
          </cell>
        </row>
        <row r="21">
          <cell r="A21" t="str">
            <v>SME</v>
          </cell>
          <cell r="B21">
            <v>8.3881256908258331E-2</v>
          </cell>
        </row>
        <row r="22">
          <cell r="A22" t="str">
            <v>Others</v>
          </cell>
          <cell r="B22">
            <v>6.4243170693194379E-2</v>
          </cell>
        </row>
        <row r="23">
          <cell r="A23" t="str">
            <v xml:space="preserve">Retail </v>
          </cell>
        </row>
        <row r="24">
          <cell r="A24" t="str">
            <v xml:space="preserve">Housing </v>
          </cell>
          <cell r="B24">
            <v>0.36647829080510569</v>
          </cell>
        </row>
        <row r="25">
          <cell r="A25" t="str">
            <v>Education</v>
          </cell>
          <cell r="B25">
            <v>3.1949716286937289E-2</v>
          </cell>
        </row>
        <row r="26">
          <cell r="A26" t="str">
            <v>Vehicle loans</v>
          </cell>
          <cell r="B26">
            <v>3.4556470444422852E-2</v>
          </cell>
        </row>
        <row r="27">
          <cell r="A27" t="str">
            <v>Personal</v>
          </cell>
          <cell r="B27">
            <v>3.4637964161570702E-2</v>
          </cell>
        </row>
        <row r="28">
          <cell r="A28" t="str">
            <v>Small traders</v>
          </cell>
          <cell r="B28">
            <v>0.49581613345745457</v>
          </cell>
        </row>
        <row r="29">
          <cell r="A29" t="str">
            <v>Other Retail</v>
          </cell>
          <cell r="B29">
            <v>3.6555156097036037E-2</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e 2- hold"/>
      <sheetName val="MWare_Cached"/>
      <sheetName val="MW-Cache"/>
      <sheetName val="detailed fin- hold"/>
    </sheetNames>
    <sheetDataSet>
      <sheetData sheetId="0" refreshError="1">
        <row r="1">
          <cell r="A1" t="str">
            <v>PART.BO</v>
          </cell>
          <cell r="B1">
            <v>2002</v>
          </cell>
          <cell r="C1">
            <v>2003</v>
          </cell>
          <cell r="D1">
            <v>2004</v>
          </cell>
          <cell r="E1">
            <v>2005</v>
          </cell>
          <cell r="F1">
            <v>2006</v>
          </cell>
          <cell r="G1">
            <v>2007</v>
          </cell>
          <cell r="H1">
            <v>2008</v>
          </cell>
          <cell r="I1">
            <v>2009</v>
          </cell>
          <cell r="J1" t="str">
            <v>Replace HOLD with HOLD/ leave as it is</v>
          </cell>
        </row>
        <row r="2">
          <cell r="A2">
            <v>119.05</v>
          </cell>
          <cell r="J2" t="str">
            <v>depending on where u upload data and REFRESH</v>
          </cell>
        </row>
        <row r="3">
          <cell r="A3" t="str">
            <v>3/4/2009</v>
          </cell>
        </row>
        <row r="5">
          <cell r="A5" t="str">
            <v>Income Statements</v>
          </cell>
        </row>
        <row r="6">
          <cell r="A6" t="str">
            <v>(Rs m, Year Ending Dec)</v>
          </cell>
          <cell r="B6">
            <v>2002</v>
          </cell>
          <cell r="C6">
            <v>2003</v>
          </cell>
          <cell r="D6">
            <v>2004</v>
          </cell>
          <cell r="E6">
            <v>2005</v>
          </cell>
          <cell r="F6" t="str">
            <v>2006E</v>
          </cell>
          <cell r="G6" t="str">
            <v>2007E</v>
          </cell>
          <cell r="H6" t="str">
            <v>2008E</v>
          </cell>
          <cell r="I6" t="str">
            <v>2009E</v>
          </cell>
        </row>
        <row r="7">
          <cell r="A7" t="str">
            <v>Net sales</v>
          </cell>
          <cell r="B7" t="str">
            <v>NA</v>
          </cell>
          <cell r="C7">
            <v>4448.3370000000004</v>
          </cell>
          <cell r="D7">
            <v>6583.1180000000004</v>
          </cell>
          <cell r="E7">
            <v>10527.968000000001</v>
          </cell>
          <cell r="F7">
            <v>18677.705000000002</v>
          </cell>
          <cell r="G7">
            <v>32367.4</v>
          </cell>
          <cell r="H7">
            <v>50488.688604708703</v>
          </cell>
          <cell r="I7">
            <v>64565.2491114609</v>
          </cell>
          <cell r="J7" t="str">
            <v>check</v>
          </cell>
          <cell r="K7">
            <v>0.68635826212061013</v>
          </cell>
        </row>
        <row r="8">
          <cell r="A8" t="str">
            <v>Raw material (incl packaging) consumed</v>
          </cell>
          <cell r="B8" t="str">
            <v>NA</v>
          </cell>
          <cell r="C8" t="str">
            <v>NA</v>
          </cell>
          <cell r="D8" t="str">
            <v>NA</v>
          </cell>
          <cell r="E8" t="str">
            <v>NA</v>
          </cell>
          <cell r="F8" t="str">
            <v>NA</v>
          </cell>
          <cell r="G8" t="str">
            <v>NA</v>
          </cell>
          <cell r="H8" t="str">
            <v>NA</v>
          </cell>
          <cell r="I8" t="str">
            <v>NA</v>
          </cell>
        </row>
        <row r="9">
          <cell r="A9" t="str">
            <v>Manufacturing expenses</v>
          </cell>
          <cell r="B9" t="str">
            <v>NA</v>
          </cell>
          <cell r="C9" t="str">
            <v>NA</v>
          </cell>
          <cell r="D9" t="str">
            <v>NA</v>
          </cell>
          <cell r="E9" t="str">
            <v>NA</v>
          </cell>
          <cell r="F9" t="str">
            <v>NA</v>
          </cell>
          <cell r="G9" t="str">
            <v>NA</v>
          </cell>
          <cell r="H9" t="str">
            <v>NA</v>
          </cell>
          <cell r="I9" t="str">
            <v>NA</v>
          </cell>
        </row>
        <row r="10">
          <cell r="A10" t="str">
            <v>Gross Profit</v>
          </cell>
          <cell r="B10" t="e">
            <v>#VALUE!</v>
          </cell>
          <cell r="C10" t="e">
            <v>#VALUE!</v>
          </cell>
          <cell r="D10" t="e">
            <v>#VALUE!</v>
          </cell>
          <cell r="E10" t="e">
            <v>#VALUE!</v>
          </cell>
          <cell r="F10" t="e">
            <v>#VALUE!</v>
          </cell>
          <cell r="G10" t="e">
            <v>#VALUE!</v>
          </cell>
          <cell r="H10" t="e">
            <v>#VALUE!</v>
          </cell>
          <cell r="I10" t="e">
            <v>#VALUE!</v>
          </cell>
        </row>
        <row r="11">
          <cell r="A11" t="str">
            <v>Margin (%)</v>
          </cell>
          <cell r="B11" t="e">
            <v>#VALUE!</v>
          </cell>
          <cell r="C11" t="e">
            <v>#VALUE!</v>
          </cell>
          <cell r="D11" t="e">
            <v>#VALUE!</v>
          </cell>
          <cell r="E11" t="e">
            <v>#VALUE!</v>
          </cell>
          <cell r="F11" t="e">
            <v>#VALUE!</v>
          </cell>
          <cell r="G11" t="e">
            <v>#VALUE!</v>
          </cell>
          <cell r="H11" t="e">
            <v>#VALUE!</v>
          </cell>
          <cell r="I11" t="e">
            <v>#VALUE!</v>
          </cell>
        </row>
        <row r="13">
          <cell r="A13" t="str">
            <v>Employee costs</v>
          </cell>
          <cell r="B13" t="str">
            <v>NA</v>
          </cell>
          <cell r="C13">
            <v>168.00800000000001</v>
          </cell>
          <cell r="D13">
            <v>275.25</v>
          </cell>
          <cell r="E13">
            <v>506.54199999999997</v>
          </cell>
          <cell r="F13">
            <v>1120.7370000000001</v>
          </cell>
          <cell r="G13">
            <v>2060.9</v>
          </cell>
          <cell r="H13">
            <v>2740.7047280000002</v>
          </cell>
          <cell r="I13">
            <v>3228.2624555730499</v>
          </cell>
        </row>
        <row r="14">
          <cell r="A14" t="str">
            <v>Selling &amp; Admin. Exp.</v>
          </cell>
          <cell r="B14" t="str">
            <v>NA</v>
          </cell>
          <cell r="C14">
            <v>871.47799999999995</v>
          </cell>
          <cell r="D14">
            <v>1369.596</v>
          </cell>
          <cell r="E14">
            <v>2140.4430000000002</v>
          </cell>
          <cell r="F14">
            <v>3668.3539999999998</v>
          </cell>
          <cell r="G14">
            <v>6055.7</v>
          </cell>
          <cell r="H14">
            <v>8021.30363304</v>
          </cell>
          <cell r="I14">
            <v>9361.9611211618303</v>
          </cell>
        </row>
        <row r="15">
          <cell r="A15" t="str">
            <v>Total Operating costs</v>
          </cell>
          <cell r="B15" t="e">
            <v>#VALUE!</v>
          </cell>
          <cell r="C15" t="e">
            <v>#VALUE!</v>
          </cell>
          <cell r="D15" t="e">
            <v>#VALUE!</v>
          </cell>
          <cell r="E15" t="e">
            <v>#VALUE!</v>
          </cell>
          <cell r="F15" t="e">
            <v>#VALUE!</v>
          </cell>
          <cell r="G15" t="e">
            <v>#VALUE!</v>
          </cell>
          <cell r="H15" t="e">
            <v>#VALUE!</v>
          </cell>
          <cell r="I15" t="e">
            <v>#VALUE!</v>
          </cell>
        </row>
        <row r="16">
          <cell r="A16" t="str">
            <v>Operating Profit</v>
          </cell>
          <cell r="B16" t="str">
            <v>NA</v>
          </cell>
          <cell r="C16">
            <v>373.93099999999998</v>
          </cell>
          <cell r="D16">
            <v>558.17200000000003</v>
          </cell>
          <cell r="E16">
            <v>877.89769999999999</v>
          </cell>
          <cell r="F16">
            <v>1453.953</v>
          </cell>
          <cell r="G16">
            <v>2156</v>
          </cell>
          <cell r="H16">
            <v>4604.8815656687002</v>
          </cell>
          <cell r="I16">
            <v>6133.6986655888204</v>
          </cell>
        </row>
        <row r="17">
          <cell r="A17" t="str">
            <v>check line</v>
          </cell>
          <cell r="B17" t="e">
            <v>#VALUE!</v>
          </cell>
          <cell r="C17" t="e">
            <v>#VALUE!</v>
          </cell>
          <cell r="D17" t="e">
            <v>#VALUE!</v>
          </cell>
          <cell r="E17" t="e">
            <v>#VALUE!</v>
          </cell>
          <cell r="F17" t="e">
            <v>#VALUE!</v>
          </cell>
          <cell r="G17" t="e">
            <v>#VALUE!</v>
          </cell>
          <cell r="H17" t="e">
            <v>#VALUE!</v>
          </cell>
          <cell r="I17" t="e">
            <v>#VALUE!</v>
          </cell>
          <cell r="J17" t="str">
            <v>hide</v>
          </cell>
        </row>
        <row r="18">
          <cell r="A18" t="str">
            <v>Growth (%)</v>
          </cell>
          <cell r="B18" t="e">
            <v>#VALUE!</v>
          </cell>
          <cell r="C18" t="e">
            <v>#VALUE!</v>
          </cell>
          <cell r="D18">
            <v>0.49271389641404451</v>
          </cell>
          <cell r="E18">
            <v>0.57280856080204656</v>
          </cell>
          <cell r="F18">
            <v>0.65617588473007737</v>
          </cell>
          <cell r="G18">
            <v>0.48285398496375054</v>
          </cell>
          <cell r="H18">
            <v>1.1358448820355753</v>
          </cell>
          <cell r="I18">
            <v>0.3319992225898023</v>
          </cell>
        </row>
        <row r="19">
          <cell r="A19" t="str">
            <v>Margin (%)</v>
          </cell>
          <cell r="B19" t="str">
            <v>NA</v>
          </cell>
          <cell r="C19">
            <v>8.4060852403943301E-2</v>
          </cell>
          <cell r="D19">
            <v>8.4788393584924293E-2</v>
          </cell>
          <cell r="E19">
            <v>8.3387193046179503E-2</v>
          </cell>
          <cell r="F19">
            <v>7.7844306888881706E-2</v>
          </cell>
          <cell r="G19">
            <v>6.6610231282092494E-2</v>
          </cell>
          <cell r="H19">
            <v>9.1206202674855005E-2</v>
          </cell>
          <cell r="I19">
            <v>9.5000000000000501E-2</v>
          </cell>
        </row>
        <row r="21">
          <cell r="A21" t="str">
            <v xml:space="preserve">Interest </v>
          </cell>
          <cell r="B21" t="str">
            <v>NA</v>
          </cell>
          <cell r="C21">
            <v>176.69200000000001</v>
          </cell>
          <cell r="D21">
            <v>239.40100000000001</v>
          </cell>
          <cell r="E21">
            <v>243.89699999999999</v>
          </cell>
          <cell r="F21">
            <v>369.22300000000001</v>
          </cell>
          <cell r="G21">
            <v>897.6</v>
          </cell>
          <cell r="H21">
            <v>1852.74558</v>
          </cell>
          <cell r="I21">
            <v>2783.59769699553</v>
          </cell>
        </row>
        <row r="22">
          <cell r="A22" t="str">
            <v>Depreciation/ amortzn</v>
          </cell>
          <cell r="B22" t="e">
            <v>#VALUE!</v>
          </cell>
          <cell r="C22">
            <v>63.529000000000003</v>
          </cell>
          <cell r="D22">
            <v>87.927999999999997</v>
          </cell>
          <cell r="E22">
            <v>133.333</v>
          </cell>
          <cell r="F22">
            <v>208.161</v>
          </cell>
          <cell r="G22">
            <v>368.6</v>
          </cell>
          <cell r="H22">
            <v>833.9</v>
          </cell>
          <cell r="I22">
            <v>1154.50461667442</v>
          </cell>
        </row>
        <row r="23">
          <cell r="A23" t="str">
            <v>Other Income</v>
          </cell>
          <cell r="B23" t="str">
            <v>NA</v>
          </cell>
          <cell r="C23">
            <v>7.8869999999999996</v>
          </cell>
          <cell r="D23">
            <v>13.276999999999999</v>
          </cell>
          <cell r="E23">
            <v>30.542000000000002</v>
          </cell>
          <cell r="F23">
            <v>42.018000000000001</v>
          </cell>
          <cell r="G23">
            <v>31.5</v>
          </cell>
          <cell r="H23">
            <v>37.590429</v>
          </cell>
          <cell r="I23">
            <v>15</v>
          </cell>
        </row>
        <row r="25">
          <cell r="A25" t="str">
            <v>Profit before Tax</v>
          </cell>
          <cell r="B25" t="e">
            <v>#VALUE!</v>
          </cell>
          <cell r="C25" t="e">
            <v>#REF!</v>
          </cell>
          <cell r="D25" t="e">
            <v>#REF!</v>
          </cell>
          <cell r="E25">
            <v>531.20970000000011</v>
          </cell>
          <cell r="F25">
            <v>918.58699999999999</v>
          </cell>
          <cell r="G25">
            <v>921.30000000000007</v>
          </cell>
          <cell r="H25">
            <v>1955.8264146687004</v>
          </cell>
          <cell r="I25">
            <v>2210.5963519188704</v>
          </cell>
        </row>
        <row r="26">
          <cell r="A26" t="str">
            <v>Income Tax</v>
          </cell>
          <cell r="B26" t="str">
            <v>NA</v>
          </cell>
          <cell r="C26">
            <v>19.768000000000001</v>
          </cell>
          <cell r="D26">
            <v>45.587000000000003</v>
          </cell>
          <cell r="E26">
            <v>145.37700000000001</v>
          </cell>
          <cell r="F26">
            <v>276.66800000000001</v>
          </cell>
          <cell r="G26">
            <v>314.2296</v>
          </cell>
          <cell r="H26">
            <v>696.82</v>
          </cell>
          <cell r="I26">
            <v>773.70872317159501</v>
          </cell>
        </row>
        <row r="27">
          <cell r="A27" t="str">
            <v>Effective Tax Rate (%)</v>
          </cell>
          <cell r="B27" t="e">
            <v>#VALUE!</v>
          </cell>
          <cell r="C27" t="e">
            <v>#REF!</v>
          </cell>
          <cell r="D27" t="e">
            <v>#REF!</v>
          </cell>
          <cell r="E27">
            <v>0.27367158393380236</v>
          </cell>
          <cell r="F27">
            <v>0.30118867347349787</v>
          </cell>
          <cell r="G27">
            <v>0.34107196352979485</v>
          </cell>
          <cell r="H27">
            <v>0.35627906176839069</v>
          </cell>
          <cell r="I27">
            <v>0.34999999999999565</v>
          </cell>
        </row>
        <row r="32">
          <cell r="A32" t="str">
            <v>Net Profit - check line</v>
          </cell>
          <cell r="B32" t="e">
            <v>#VALUE!</v>
          </cell>
          <cell r="C32" t="e">
            <v>#REF!</v>
          </cell>
          <cell r="D32" t="e">
            <v>#REF!</v>
          </cell>
          <cell r="E32">
            <v>385.8327000000001</v>
          </cell>
          <cell r="F32">
            <v>641.91899999999998</v>
          </cell>
          <cell r="G32">
            <v>607.07040000000006</v>
          </cell>
          <cell r="H32">
            <v>1259.0064146687005</v>
          </cell>
          <cell r="I32">
            <v>1436.8876287472754</v>
          </cell>
          <cell r="J32" t="str">
            <v>hide</v>
          </cell>
        </row>
        <row r="33">
          <cell r="A33" t="str">
            <v>Net Profit</v>
          </cell>
          <cell r="B33" t="str">
            <v>NA</v>
          </cell>
          <cell r="C33">
            <v>114.070000000001</v>
          </cell>
          <cell r="D33">
            <v>197.78700000000001</v>
          </cell>
          <cell r="E33">
            <v>385.5127</v>
          </cell>
          <cell r="F33">
            <v>641.19399999999803</v>
          </cell>
          <cell r="G33">
            <v>1199.9000000000101</v>
          </cell>
          <cell r="H33">
            <v>1259.2651146686701</v>
          </cell>
          <cell r="I33">
            <v>1436.8876287472499</v>
          </cell>
        </row>
        <row r="34">
          <cell r="A34" t="str">
            <v>Net Profit (adjusted for non recurring items)</v>
          </cell>
          <cell r="B34" t="str">
            <v>NA</v>
          </cell>
          <cell r="C34">
            <v>114.07</v>
          </cell>
          <cell r="D34">
            <v>198.53299999999999</v>
          </cell>
          <cell r="E34">
            <v>385.83269999999999</v>
          </cell>
          <cell r="F34">
            <v>641.91899999999998</v>
          </cell>
          <cell r="G34">
            <v>607.07039999999995</v>
          </cell>
          <cell r="H34">
            <v>1259.0064146687</v>
          </cell>
          <cell r="I34">
            <v>1436.8876287472699</v>
          </cell>
        </row>
        <row r="35">
          <cell r="A35" t="str">
            <v>Growth (%)</v>
          </cell>
          <cell r="B35" t="str">
            <v>NA</v>
          </cell>
          <cell r="C35" t="str">
            <v>NA</v>
          </cell>
          <cell r="D35">
            <v>0.74044884719908799</v>
          </cell>
          <cell r="E35">
            <v>0.94341847451053495</v>
          </cell>
          <cell r="F35">
            <v>0.66372368127429304</v>
          </cell>
          <cell r="G35">
            <v>-5.4288157851691603E-2</v>
          </cell>
          <cell r="H35">
            <v>1.07390512643789</v>
          </cell>
          <cell r="I35">
            <v>0.14128697995981199</v>
          </cell>
        </row>
        <row r="36">
          <cell r="A36" t="str">
            <v>Net Margin</v>
          </cell>
          <cell r="B36" t="str">
            <v>NA</v>
          </cell>
          <cell r="C36">
            <v>2.5643290964690899E-2</v>
          </cell>
          <cell r="D36">
            <v>3.0157897822885801E-2</v>
          </cell>
          <cell r="E36">
            <v>3.6648354174328802E-2</v>
          </cell>
          <cell r="F36">
            <v>3.4368194593500601E-2</v>
          </cell>
          <cell r="G36">
            <v>1.87556121282525E-2</v>
          </cell>
          <cell r="H36">
            <v>2.49364055486932E-2</v>
          </cell>
          <cell r="I36">
            <v>2.2254814292851699E-2</v>
          </cell>
        </row>
        <row r="38">
          <cell r="A38" t="str">
            <v>Modelware EPS</v>
          </cell>
          <cell r="B38" t="str">
            <v>NA</v>
          </cell>
          <cell r="C38">
            <v>5.7026861411473702</v>
          </cell>
          <cell r="D38">
            <v>1.88619585577785</v>
          </cell>
          <cell r="E38">
            <v>3.1890281799908902</v>
          </cell>
          <cell r="F38">
            <v>4.3408541471545901</v>
          </cell>
          <cell r="G38">
            <v>3.76069629859068</v>
          </cell>
          <cell r="H38">
            <v>7.1852618323762201</v>
          </cell>
          <cell r="I38">
            <v>8.2004457815732295</v>
          </cell>
          <cell r="J38" t="str">
            <v>check</v>
          </cell>
          <cell r="K38">
            <v>0.31097601828777921</v>
          </cell>
        </row>
        <row r="39">
          <cell r="A39" t="str">
            <v>Growth (%)</v>
          </cell>
          <cell r="B39" t="str">
            <v>NA</v>
          </cell>
          <cell r="C39" t="str">
            <v>NA</v>
          </cell>
          <cell r="D39">
            <v>-0.66924431590788003</v>
          </cell>
          <cell r="E39">
            <v>0.69071953488932103</v>
          </cell>
          <cell r="F39">
            <v>0.36118400407706502</v>
          </cell>
          <cell r="G39">
            <v>-0.133650620107613</v>
          </cell>
          <cell r="H39">
            <v>0.91062007189171501</v>
          </cell>
          <cell r="I39">
            <v>0.14128698061115499</v>
          </cell>
        </row>
        <row r="40">
          <cell r="A40" t="str">
            <v>DPS</v>
          </cell>
          <cell r="B40" t="str">
            <v>NA</v>
          </cell>
          <cell r="C40">
            <v>0.2</v>
          </cell>
          <cell r="D40">
            <v>0.3</v>
          </cell>
          <cell r="E40">
            <v>0.5</v>
          </cell>
          <cell r="F40">
            <v>0.6</v>
          </cell>
          <cell r="G40">
            <v>0.4</v>
          </cell>
          <cell r="H40">
            <v>0.78378308660885998</v>
          </cell>
          <cell r="I40">
            <v>0.7</v>
          </cell>
          <cell r="J40" t="str">
            <v>check</v>
          </cell>
        </row>
        <row r="41">
          <cell r="A41" t="str">
            <v>Payout Ratio (incl tax) (%)</v>
          </cell>
          <cell r="B41" t="str">
            <v>NA</v>
          </cell>
          <cell r="C41">
            <v>0.179836942228456</v>
          </cell>
          <cell r="D41">
            <v>0.163489193232359</v>
          </cell>
          <cell r="E41">
            <v>0.16252640069128399</v>
          </cell>
          <cell r="F41">
            <v>0.119388894860567</v>
          </cell>
          <cell r="G41">
            <v>0.14528792706743701</v>
          </cell>
          <cell r="H41">
            <v>9.9165499512449601E-2</v>
          </cell>
          <cell r="I41">
            <v>9.8165395082407694E-2</v>
          </cell>
        </row>
        <row r="44">
          <cell r="A44" t="str">
            <v>Balance Sheets</v>
          </cell>
        </row>
        <row r="45">
          <cell r="A45" t="str">
            <v>(Rs m, Year Ending Dec)</v>
          </cell>
          <cell r="E45">
            <v>2005</v>
          </cell>
          <cell r="F45">
            <v>2006</v>
          </cell>
          <cell r="G45">
            <v>2007</v>
          </cell>
          <cell r="H45">
            <v>2008</v>
          </cell>
          <cell r="I45">
            <v>2009</v>
          </cell>
        </row>
        <row r="46">
          <cell r="A46" t="str">
            <v>Share Capital</v>
          </cell>
          <cell r="B46">
            <v>173.19399999999999</v>
          </cell>
          <cell r="C46">
            <v>181.84399999999999</v>
          </cell>
          <cell r="D46">
            <v>191.374</v>
          </cell>
          <cell r="E46">
            <v>219.977</v>
          </cell>
          <cell r="F46">
            <v>268.87</v>
          </cell>
          <cell r="G46">
            <v>293.5</v>
          </cell>
          <cell r="H46">
            <v>318.58304199999998</v>
          </cell>
          <cell r="I46">
            <v>350.4413462</v>
          </cell>
        </row>
        <row r="47">
          <cell r="A47" t="str">
            <v>Preference Capita</v>
          </cell>
          <cell r="C47" t="str">
            <v>NA</v>
          </cell>
        </row>
        <row r="48">
          <cell r="A48" t="str">
            <v>Reserves &amp; Surplus</v>
          </cell>
          <cell r="B48">
            <v>1543.8420000000001</v>
          </cell>
          <cell r="C48">
            <v>1671.9949999999999</v>
          </cell>
          <cell r="D48">
            <v>757.529</v>
          </cell>
          <cell r="E48">
            <v>1995.2750000000001</v>
          </cell>
          <cell r="F48">
            <v>5000.1549999999997</v>
          </cell>
          <cell r="G48">
            <v>10628.168</v>
          </cell>
          <cell r="H48">
            <v>17514.990216914099</v>
          </cell>
          <cell r="I48">
            <v>18778.966899696301</v>
          </cell>
        </row>
        <row r="49">
          <cell r="A49" t="str">
            <v>Other Reserves</v>
          </cell>
          <cell r="E49">
            <v>0</v>
          </cell>
          <cell r="F49">
            <v>0</v>
          </cell>
          <cell r="G49">
            <v>0</v>
          </cell>
          <cell r="H49">
            <v>0</v>
          </cell>
          <cell r="I49">
            <v>0</v>
          </cell>
        </row>
        <row r="50">
          <cell r="A50" t="str">
            <v>Shareholders' Funds</v>
          </cell>
          <cell r="B50">
            <v>1717.0360000000001</v>
          </cell>
          <cell r="C50" t="e">
            <v>#VALUE!</v>
          </cell>
          <cell r="D50">
            <v>948.90300000000002</v>
          </cell>
          <cell r="E50">
            <v>2215.252</v>
          </cell>
          <cell r="F50">
            <v>5269.0249999999996</v>
          </cell>
          <cell r="G50">
            <v>10921.668</v>
          </cell>
          <cell r="H50">
            <v>17833.573258914097</v>
          </cell>
          <cell r="I50">
            <v>19129.408245896302</v>
          </cell>
        </row>
        <row r="52">
          <cell r="A52" t="str">
            <v>Minority Interest</v>
          </cell>
          <cell r="B52" t="str">
            <v>NA</v>
          </cell>
          <cell r="C52" t="str">
            <v>NA</v>
          </cell>
          <cell r="D52" t="str">
            <v>NA</v>
          </cell>
          <cell r="E52" t="str">
            <v>NA</v>
          </cell>
          <cell r="F52" t="str">
            <v>NA</v>
          </cell>
          <cell r="G52" t="str">
            <v>NA</v>
          </cell>
          <cell r="H52" t="str">
            <v>NA</v>
          </cell>
          <cell r="I52" t="str">
            <v>NA</v>
          </cell>
        </row>
        <row r="54">
          <cell r="A54" t="str">
            <v>Loan Funds</v>
          </cell>
          <cell r="B54" t="e">
            <v>#VALUE!</v>
          </cell>
          <cell r="C54">
            <v>1455.4940000000001</v>
          </cell>
          <cell r="D54">
            <v>2361.8019999999997</v>
          </cell>
          <cell r="E54">
            <v>2862.0789999999997</v>
          </cell>
          <cell r="F54">
            <v>6013.8600000000006</v>
          </cell>
          <cell r="G54">
            <v>12995.8</v>
          </cell>
          <cell r="H54">
            <v>21917.807538419998</v>
          </cell>
          <cell r="I54">
            <v>24750</v>
          </cell>
        </row>
        <row r="55">
          <cell r="A55" t="str">
            <v>Deferred tax liabilities</v>
          </cell>
          <cell r="B55">
            <v>0</v>
          </cell>
          <cell r="C55">
            <v>29.213000000000001</v>
          </cell>
          <cell r="D55">
            <v>60.301000000000002</v>
          </cell>
          <cell r="E55">
            <v>130.43600000000001</v>
          </cell>
          <cell r="F55">
            <v>279.15100000000001</v>
          </cell>
          <cell r="G55">
            <v>558.4</v>
          </cell>
          <cell r="H55">
            <v>678.4</v>
          </cell>
          <cell r="I55">
            <v>558.4</v>
          </cell>
        </row>
        <row r="56">
          <cell r="A56" t="str">
            <v>TOTAL LIABILITIES</v>
          </cell>
          <cell r="B56" t="e">
            <v>#VALUE!</v>
          </cell>
          <cell r="C56" t="e">
            <v>#VALUE!</v>
          </cell>
          <cell r="D56" t="e">
            <v>#VALUE!</v>
          </cell>
          <cell r="E56">
            <v>5207.7669999999998</v>
          </cell>
          <cell r="F56">
            <v>11562.036</v>
          </cell>
          <cell r="G56">
            <v>24475.868000000002</v>
          </cell>
          <cell r="H56">
            <v>40429.780797334097</v>
          </cell>
          <cell r="I56">
            <v>44437.808245896304</v>
          </cell>
        </row>
        <row r="58">
          <cell r="A58" t="str">
            <v>Gross fixed assets</v>
          </cell>
          <cell r="B58" t="e">
            <v>#VALUE!</v>
          </cell>
          <cell r="C58">
            <v>2406.7640000000001</v>
          </cell>
          <cell r="D58">
            <v>1847.078</v>
          </cell>
          <cell r="E58">
            <v>2511.0430000000001</v>
          </cell>
          <cell r="F58">
            <v>3660.0520000000001</v>
          </cell>
          <cell r="G58">
            <v>7670.7</v>
          </cell>
          <cell r="H58">
            <v>13687.6</v>
          </cell>
          <cell r="I58">
            <v>16492.9230953488</v>
          </cell>
        </row>
        <row r="59">
          <cell r="A59" t="str">
            <v>Less: Depreciation</v>
          </cell>
          <cell r="B59" t="e">
            <v>#VALUE!</v>
          </cell>
          <cell r="C59">
            <v>156.666</v>
          </cell>
          <cell r="D59">
            <v>243.2</v>
          </cell>
          <cell r="E59">
            <v>373.62700000000001</v>
          </cell>
          <cell r="F59">
            <v>565.78099999999995</v>
          </cell>
          <cell r="G59">
            <v>924.6</v>
          </cell>
          <cell r="H59">
            <v>1705.9</v>
          </cell>
          <cell r="I59">
            <v>2860.4046166744201</v>
          </cell>
        </row>
        <row r="60">
          <cell r="A60" t="str">
            <v>Add: Capital Work in Progress</v>
          </cell>
          <cell r="B60" t="str">
            <v>NA</v>
          </cell>
          <cell r="C60">
            <v>33.237000000000002</v>
          </cell>
          <cell r="D60">
            <v>144.41399999999999</v>
          </cell>
          <cell r="E60">
            <v>157.916</v>
          </cell>
          <cell r="F60">
            <v>860.63599999999997</v>
          </cell>
          <cell r="G60">
            <v>1311.3</v>
          </cell>
          <cell r="H60">
            <v>3306.4</v>
          </cell>
          <cell r="I60">
            <v>1300</v>
          </cell>
        </row>
        <row r="61">
          <cell r="A61" t="str">
            <v>Net Fixed Assets</v>
          </cell>
          <cell r="B61" t="e">
            <v>#VALUE!</v>
          </cell>
          <cell r="C61">
            <v>2283.335</v>
          </cell>
          <cell r="D61">
            <v>1748.2919999999999</v>
          </cell>
          <cell r="E61">
            <v>2295.3320000000003</v>
          </cell>
          <cell r="F61">
            <v>3954.9070000000002</v>
          </cell>
          <cell r="G61">
            <v>8057.4</v>
          </cell>
          <cell r="H61">
            <v>15288.1</v>
          </cell>
          <cell r="I61">
            <v>14932.518478674381</v>
          </cell>
        </row>
        <row r="64">
          <cell r="A64" t="str">
            <v>Cash and Marketable Securities</v>
          </cell>
          <cell r="B64">
            <v>40.335999999999999</v>
          </cell>
          <cell r="C64">
            <v>80.718999999999994</v>
          </cell>
          <cell r="D64">
            <v>138.476</v>
          </cell>
          <cell r="E64">
            <v>215.00399999999999</v>
          </cell>
          <cell r="F64">
            <v>217.69900000000001</v>
          </cell>
          <cell r="G64">
            <v>1629.7</v>
          </cell>
          <cell r="H64">
            <v>1210.98041042</v>
          </cell>
          <cell r="I64">
            <v>1784.5088570527901</v>
          </cell>
        </row>
        <row r="66">
          <cell r="A66" t="str">
            <v>Debtors</v>
          </cell>
          <cell r="B66" t="str">
            <v>NA</v>
          </cell>
          <cell r="C66">
            <v>223.22499999999999</v>
          </cell>
          <cell r="D66">
            <v>175.84200000000001</v>
          </cell>
          <cell r="E66">
            <v>123.066</v>
          </cell>
          <cell r="F66">
            <v>170.292</v>
          </cell>
          <cell r="G66">
            <v>651.70000000000005</v>
          </cell>
          <cell r="H66">
            <v>1131.53453444</v>
          </cell>
          <cell r="I66">
            <v>353.78218691211498</v>
          </cell>
        </row>
        <row r="67">
          <cell r="A67" t="str">
            <v>Inventory</v>
          </cell>
          <cell r="B67" t="str">
            <v>NA</v>
          </cell>
          <cell r="C67">
            <v>1143.8130000000001</v>
          </cell>
          <cell r="D67">
            <v>1575.9739999999999</v>
          </cell>
          <cell r="E67">
            <v>2759.2559999999999</v>
          </cell>
          <cell r="F67">
            <v>5070.2219999999998</v>
          </cell>
          <cell r="G67">
            <v>8859.6</v>
          </cell>
          <cell r="H67">
            <v>14298.46666</v>
          </cell>
          <cell r="I67">
            <v>18478.056307835799</v>
          </cell>
        </row>
        <row r="68">
          <cell r="A68" t="str">
            <v>Loans &amp; advances</v>
          </cell>
          <cell r="B68" t="str">
            <v>NA</v>
          </cell>
          <cell r="C68">
            <v>214.268</v>
          </cell>
          <cell r="D68">
            <v>409.54300000000001</v>
          </cell>
          <cell r="E68">
            <v>936.56330000000003</v>
          </cell>
          <cell r="F68">
            <v>3355.0129999999999</v>
          </cell>
          <cell r="G68">
            <v>6338.5</v>
          </cell>
          <cell r="H68">
            <v>9623.1956146600005</v>
          </cell>
          <cell r="I68">
            <v>9838.5</v>
          </cell>
        </row>
        <row r="69">
          <cell r="A69" t="str">
            <v>Other current assets</v>
          </cell>
          <cell r="B69" t="str">
            <v>NA</v>
          </cell>
          <cell r="C69" t="str">
            <v>NA</v>
          </cell>
          <cell r="D69" t="str">
            <v>NA</v>
          </cell>
          <cell r="E69">
            <v>4.5999999999999996</v>
          </cell>
          <cell r="F69">
            <v>10.91</v>
          </cell>
          <cell r="G69">
            <v>15</v>
          </cell>
          <cell r="H69">
            <v>21.585000000000001</v>
          </cell>
          <cell r="I69">
            <v>15</v>
          </cell>
        </row>
        <row r="70">
          <cell r="A70" t="str">
            <v>Current liabilities and provisions</v>
          </cell>
          <cell r="B70" t="e">
            <v>#VALUE!</v>
          </cell>
          <cell r="C70" t="e">
            <v>#VALUE!</v>
          </cell>
          <cell r="D70" t="e">
            <v>#VALUE!</v>
          </cell>
          <cell r="E70" t="e">
            <v>#VALUE!</v>
          </cell>
          <cell r="F70" t="e">
            <v>#VALUE!</v>
          </cell>
          <cell r="G70" t="e">
            <v>#VALUE!</v>
          </cell>
          <cell r="H70" t="e">
            <v>#VALUE!</v>
          </cell>
          <cell r="I70" t="e">
            <v>#VALUE!</v>
          </cell>
        </row>
        <row r="71">
          <cell r="A71" t="str">
            <v>Net Current Assets</v>
          </cell>
          <cell r="B71" t="e">
            <v>#VALUE!</v>
          </cell>
          <cell r="C71" t="e">
            <v>#VALUE!</v>
          </cell>
          <cell r="D71" t="e">
            <v>#VALUE!</v>
          </cell>
          <cell r="E71" t="e">
            <v>#VALUE!</v>
          </cell>
          <cell r="F71" t="e">
            <v>#VALUE!</v>
          </cell>
          <cell r="G71" t="e">
            <v>#VALUE!</v>
          </cell>
          <cell r="H71" t="e">
            <v>#VALUE!</v>
          </cell>
          <cell r="I71" t="e">
            <v>#VALUE!</v>
          </cell>
        </row>
        <row r="73">
          <cell r="A73" t="str">
            <v>Total ASSETS</v>
          </cell>
          <cell r="B73" t="e">
            <v>#VALUE!</v>
          </cell>
          <cell r="C73" t="e">
            <v>#VALUE!</v>
          </cell>
          <cell r="D73" t="e">
            <v>#VALUE!</v>
          </cell>
          <cell r="E73" t="e">
            <v>#VALUE!</v>
          </cell>
          <cell r="F73" t="e">
            <v>#VALUE!</v>
          </cell>
          <cell r="G73" t="e">
            <v>#VALUE!</v>
          </cell>
          <cell r="H73" t="e">
            <v>#VALUE!</v>
          </cell>
          <cell r="I73" t="e">
            <v>#VALUE!</v>
          </cell>
        </row>
        <row r="74">
          <cell r="A74" t="str">
            <v>Check line</v>
          </cell>
          <cell r="B74" t="e">
            <v>#VALUE!</v>
          </cell>
          <cell r="C74" t="e">
            <v>#VALUE!</v>
          </cell>
          <cell r="D74" t="e">
            <v>#VALUE!</v>
          </cell>
          <cell r="E74" t="e">
            <v>#VALUE!</v>
          </cell>
          <cell r="F74" t="e">
            <v>#VALUE!</v>
          </cell>
          <cell r="G74" t="e">
            <v>#VALUE!</v>
          </cell>
          <cell r="H74" t="e">
            <v>#VALUE!</v>
          </cell>
          <cell r="I74" t="e">
            <v>#VALUE!</v>
          </cell>
          <cell r="J74" t="str">
            <v>check</v>
          </cell>
        </row>
        <row r="76">
          <cell r="A76" t="str">
            <v>Ratio Analysis</v>
          </cell>
        </row>
        <row r="77">
          <cell r="A77" t="str">
            <v>(Rs m, Year Ending Dec)</v>
          </cell>
          <cell r="E77">
            <v>2005</v>
          </cell>
          <cell r="F77">
            <v>2006</v>
          </cell>
          <cell r="G77">
            <v>2007</v>
          </cell>
          <cell r="H77">
            <v>2008</v>
          </cell>
          <cell r="I77">
            <v>2009</v>
          </cell>
        </row>
        <row r="79">
          <cell r="A79" t="str">
            <v>Net sales growth (%)</v>
          </cell>
          <cell r="B79" t="str">
            <v>NA</v>
          </cell>
          <cell r="C79" t="str">
            <v>NA</v>
          </cell>
          <cell r="D79">
            <v>0.47990541184267299</v>
          </cell>
          <cell r="E79">
            <v>0.59923732188911105</v>
          </cell>
          <cell r="F79">
            <v>0.77410351171280101</v>
          </cell>
          <cell r="G79">
            <v>0.73294309980803296</v>
          </cell>
          <cell r="H79">
            <v>0.55986234929925505</v>
          </cell>
          <cell r="I79">
            <v>0.27880622166604202</v>
          </cell>
        </row>
        <row r="80">
          <cell r="A80" t="str">
            <v>EBITDA growth (%)</v>
          </cell>
          <cell r="B80" t="e">
            <v>#VALUE!</v>
          </cell>
          <cell r="C80" t="e">
            <v>#VALUE!</v>
          </cell>
          <cell r="D80">
            <v>0.49271389641404451</v>
          </cell>
          <cell r="E80">
            <v>0.57280856080204656</v>
          </cell>
          <cell r="F80">
            <v>0.65617588473007737</v>
          </cell>
          <cell r="G80">
            <v>0.48285398496375054</v>
          </cell>
          <cell r="H80">
            <v>1.1358448820355753</v>
          </cell>
          <cell r="I80">
            <v>0.3319992225898023</v>
          </cell>
        </row>
        <row r="81">
          <cell r="A81" t="str">
            <v>EBIT margin (%)</v>
          </cell>
          <cell r="B81" t="e">
            <v>#VALUE!</v>
          </cell>
          <cell r="C81">
            <v>6.97793355134739E-2</v>
          </cell>
          <cell r="D81">
            <v>7.143180480738763E-2</v>
          </cell>
          <cell r="E81">
            <v>7.0722545889197228E-2</v>
          </cell>
          <cell r="F81">
            <v>6.6699415158339839E-2</v>
          </cell>
          <cell r="G81">
            <v>5.5222229774402637E-2</v>
          </cell>
          <cell r="H81">
            <v>7.4689631873643261E-2</v>
          </cell>
          <cell r="I81">
            <v>7.711879249964125E-2</v>
          </cell>
        </row>
        <row r="83">
          <cell r="A83" t="str">
            <v>Return on Avg Equity (%)</v>
          </cell>
          <cell r="B83" t="str">
            <v>NM</v>
          </cell>
          <cell r="C83" t="str">
            <v>NA</v>
          </cell>
          <cell r="D83">
            <v>0.14167054976876201</v>
          </cell>
          <cell r="E83">
            <v>0.243877243687493</v>
          </cell>
          <cell r="F83">
            <v>0.17153801228896301</v>
          </cell>
          <cell r="G83">
            <v>7.4989582042090205E-2</v>
          </cell>
          <cell r="H83">
            <v>8.5681867401728895E-2</v>
          </cell>
          <cell r="I83">
            <v>7.5174299374374295E-2</v>
          </cell>
        </row>
        <row r="84">
          <cell r="A84" t="str">
            <v>ROE - Beg Period (%)</v>
          </cell>
          <cell r="B84" t="str">
            <v>NM</v>
          </cell>
          <cell r="C84" t="str">
            <v>NA</v>
          </cell>
          <cell r="D84">
            <v>0.107632782528971</v>
          </cell>
          <cell r="E84">
            <v>0.407992128457767</v>
          </cell>
          <cell r="F84">
            <v>0.29022913439916098</v>
          </cell>
          <cell r="G84">
            <v>0.11521560597206899</v>
          </cell>
          <cell r="H84">
            <v>0.11527258205454299</v>
          </cell>
          <cell r="I84">
            <v>7.78116279958775E-2</v>
          </cell>
        </row>
        <row r="85">
          <cell r="A85" t="str">
            <v>RNOA (%)</v>
          </cell>
          <cell r="B85" t="str">
            <v>NA</v>
          </cell>
          <cell r="C85" t="str">
            <v>NA</v>
          </cell>
          <cell r="D85">
            <v>9.4839492929543898E-2</v>
          </cell>
          <cell r="E85">
            <v>0.120735754147708</v>
          </cell>
          <cell r="F85">
            <v>0.107097386340521</v>
          </cell>
          <cell r="G85">
            <v>7.2333409445256194E-2</v>
          </cell>
          <cell r="H85">
            <v>8.1529582022345101E-2</v>
          </cell>
          <cell r="I85">
            <v>8.0410699721900999E-2</v>
          </cell>
        </row>
        <row r="87">
          <cell r="A87" t="str">
            <v>Sales/Total Assets (x)</v>
          </cell>
          <cell r="B87" t="e">
            <v>#VALUE!</v>
          </cell>
          <cell r="C87" t="e">
            <v>#VALUE!</v>
          </cell>
          <cell r="D87">
            <v>1.3</v>
          </cell>
          <cell r="E87">
            <v>1.5</v>
          </cell>
          <cell r="F87">
            <v>1.8</v>
          </cell>
          <cell r="G87">
            <v>1.8</v>
          </cell>
          <cell r="H87">
            <v>1.8</v>
          </cell>
          <cell r="I87">
            <v>1.8</v>
          </cell>
        </row>
        <row r="88">
          <cell r="A88" t="str">
            <v>Sales/Net FA (x)</v>
          </cell>
          <cell r="B88" t="e">
            <v>#VALUE!</v>
          </cell>
          <cell r="C88">
            <v>1.9481753662953532</v>
          </cell>
          <cell r="D88">
            <v>3.7654568001226343</v>
          </cell>
          <cell r="E88">
            <v>4.5866863704248448</v>
          </cell>
          <cell r="F88">
            <v>4.7226660449917031</v>
          </cell>
          <cell r="G88">
            <v>4.017102291061633</v>
          </cell>
          <cell r="H88">
            <v>3.3024828856894382</v>
          </cell>
          <cell r="I88">
            <v>4.3238017219713241</v>
          </cell>
        </row>
        <row r="90">
          <cell r="A90" t="str">
            <v>Debtor turnover (days)</v>
          </cell>
          <cell r="B90" t="str">
            <v>NA</v>
          </cell>
          <cell r="C90">
            <v>18.3163112417067</v>
          </cell>
          <cell r="D90">
            <v>16.401291224590143</v>
          </cell>
          <cell r="E90">
            <v>13.589300274074873</v>
          </cell>
          <cell r="F90">
            <v>14</v>
          </cell>
          <cell r="G90">
            <v>14</v>
          </cell>
          <cell r="H90">
            <v>14</v>
          </cell>
          <cell r="I90">
            <v>14.000000000000002</v>
          </cell>
        </row>
        <row r="91">
          <cell r="A91" t="str">
            <v>Inventory turnover (days)</v>
          </cell>
          <cell r="B91">
            <v>42.617251484650488</v>
          </cell>
          <cell r="C91">
            <v>45.810234896879223</v>
          </cell>
          <cell r="D91">
            <v>49.29215381954679</v>
          </cell>
          <cell r="E91">
            <v>47.253177565038669</v>
          </cell>
          <cell r="F91">
            <v>45</v>
          </cell>
          <cell r="G91">
            <v>45</v>
          </cell>
          <cell r="H91">
            <v>45</v>
          </cell>
          <cell r="I91">
            <v>45</v>
          </cell>
        </row>
        <row r="92">
          <cell r="A92" t="str">
            <v>Current ratio (x)</v>
          </cell>
          <cell r="B92" t="e">
            <v>#VALUE!</v>
          </cell>
          <cell r="C92" t="e">
            <v>#VALUE!</v>
          </cell>
          <cell r="D92">
            <v>0.889802991722351</v>
          </cell>
          <cell r="E92">
            <v>54.528742363331332</v>
          </cell>
          <cell r="F92">
            <v>55</v>
          </cell>
          <cell r="G92">
            <v>54.999999999999993</v>
          </cell>
          <cell r="H92">
            <v>55</v>
          </cell>
          <cell r="I92">
            <v>55</v>
          </cell>
        </row>
        <row r="94">
          <cell r="A94" t="str">
            <v>Total debt/Equity (%)</v>
          </cell>
          <cell r="B94" t="e">
            <v>#VALUE!</v>
          </cell>
          <cell r="C94" t="e">
            <v>#VALUE!</v>
          </cell>
          <cell r="D94">
            <v>2.5525296052388913</v>
          </cell>
          <cell r="E94">
            <v>1.3508688853457755</v>
          </cell>
          <cell r="F94">
            <v>1.1943406987061176</v>
          </cell>
          <cell r="G94">
            <v>1.241037541152139</v>
          </cell>
          <cell r="H94">
            <v>1.267060011494068</v>
          </cell>
          <cell r="I94">
            <v>1.3230100834629444</v>
          </cell>
        </row>
        <row r="95">
          <cell r="A95" t="str">
            <v>Net debt/Equity (%)</v>
          </cell>
          <cell r="B95" t="str">
            <v>NA</v>
          </cell>
          <cell r="C95">
            <v>0.74158273722798995</v>
          </cell>
          <cell r="D95">
            <v>2.3430487626237899</v>
          </cell>
          <cell r="E95">
            <v>1.19493177299919</v>
          </cell>
          <cell r="F95">
            <v>1.1000443155991899</v>
          </cell>
          <cell r="G95">
            <v>1.04068315679293</v>
          </cell>
          <cell r="H95">
            <v>1.12133889631915</v>
          </cell>
          <cell r="I95">
            <v>1.1621036930167801</v>
          </cell>
        </row>
        <row r="97">
          <cell r="K97">
            <v>200</v>
          </cell>
        </row>
        <row r="98">
          <cell r="A98" t="str">
            <v>Per share data and valuation</v>
          </cell>
        </row>
        <row r="99">
          <cell r="A99" t="str">
            <v>EPS</v>
          </cell>
          <cell r="B99" t="str">
            <v>NA</v>
          </cell>
          <cell r="C99">
            <v>5.7026861411473702</v>
          </cell>
          <cell r="D99">
            <v>1.88619585577785</v>
          </cell>
          <cell r="E99">
            <v>3.1890281799908902</v>
          </cell>
          <cell r="F99">
            <v>4.3408541471545901</v>
          </cell>
          <cell r="G99">
            <v>3.76069629859068</v>
          </cell>
          <cell r="H99">
            <v>7.1852618323762201</v>
          </cell>
          <cell r="I99">
            <v>8.2004457815732295</v>
          </cell>
        </row>
        <row r="100">
          <cell r="A100" t="str">
            <v>DPS</v>
          </cell>
          <cell r="B100" t="str">
            <v>NA</v>
          </cell>
          <cell r="C100">
            <v>0.2</v>
          </cell>
          <cell r="D100">
            <v>0.3</v>
          </cell>
          <cell r="E100">
            <v>0.5</v>
          </cell>
          <cell r="F100">
            <v>0.6</v>
          </cell>
          <cell r="G100">
            <v>0.4</v>
          </cell>
          <cell r="H100">
            <v>0.78378308660885998</v>
          </cell>
          <cell r="I100">
            <v>0.7</v>
          </cell>
        </row>
        <row r="101">
          <cell r="A101" t="str">
            <v>BVPS</v>
          </cell>
          <cell r="B101" t="str">
            <v>NA</v>
          </cell>
          <cell r="C101">
            <v>92.678723355996198</v>
          </cell>
          <cell r="D101">
            <v>9.0152111041245906</v>
          </cell>
          <cell r="E101">
            <v>18.309752008528999</v>
          </cell>
          <cell r="F101">
            <v>35.6307712074439</v>
          </cell>
          <cell r="G101">
            <v>67.658466780238498</v>
          </cell>
          <cell r="H101">
            <v>105.38803973418899</v>
          </cell>
          <cell r="I101">
            <v>112.78348557590699</v>
          </cell>
        </row>
        <row r="102">
          <cell r="A102" t="str">
            <v>Gross sales per Share</v>
          </cell>
          <cell r="B102" t="e">
            <v>#VALUE!</v>
          </cell>
          <cell r="C102">
            <v>222.3851123086969</v>
          </cell>
          <cell r="D102">
            <v>62.544009760072882</v>
          </cell>
          <cell r="E102">
            <v>87.016954835715822</v>
          </cell>
          <cell r="F102">
            <v>126.30439854339882</v>
          </cell>
          <cell r="G102">
            <v>200.51045377110111</v>
          </cell>
          <cell r="H102">
            <v>288.14344626957552</v>
          </cell>
          <cell r="I102">
            <v>368.47963203212271</v>
          </cell>
        </row>
        <row r="103">
          <cell r="A103" t="str">
            <v>EBITDA per Share</v>
          </cell>
          <cell r="B103" t="e">
            <v>#VALUE!</v>
          </cell>
          <cell r="C103">
            <v>18.693882102615724</v>
          </cell>
          <cell r="D103">
            <v>5.3030061159164088</v>
          </cell>
          <cell r="E103">
            <v>7.2560996111765155</v>
          </cell>
          <cell r="F103">
            <v>9.832078361627957</v>
          </cell>
          <cell r="G103">
            <v>13.356047700170357</v>
          </cell>
          <cell r="H103">
            <v>26.280469559894073</v>
          </cell>
          <cell r="I103">
            <v>35.00556504305186</v>
          </cell>
        </row>
        <row r="104">
          <cell r="A104" t="str">
            <v>EBIT per Share</v>
          </cell>
          <cell r="B104" t="e">
            <v>#VALUE!</v>
          </cell>
          <cell r="C104">
            <v>15.517885364990136</v>
          </cell>
          <cell r="D104">
            <v>4.4676314970528725</v>
          </cell>
          <cell r="E104">
            <v>6.1540605815071148</v>
          </cell>
          <cell r="F104">
            <v>8.424429514770571</v>
          </cell>
          <cell r="G104">
            <v>11.072634350317484</v>
          </cell>
          <cell r="H104">
            <v>21.521327928677501</v>
          </cell>
          <cell r="I104">
            <v>28.416704283029432</v>
          </cell>
        </row>
        <row r="106">
          <cell r="A106" t="str">
            <v>PE</v>
          </cell>
          <cell r="B106" t="str">
            <v>NA</v>
          </cell>
          <cell r="C106">
            <v>2.6431210638163201</v>
          </cell>
          <cell r="D106">
            <v>29.839226784214102</v>
          </cell>
          <cell r="E106">
            <v>75.640208529198205</v>
          </cell>
          <cell r="F106">
            <v>62.070733285663799</v>
          </cell>
          <cell r="G106">
            <v>131.691038222256</v>
          </cell>
          <cell r="H106">
            <v>48.745614032017698</v>
          </cell>
          <cell r="I106">
            <v>14.5175034590815</v>
          </cell>
        </row>
        <row r="107">
          <cell r="A107" t="str">
            <v>Div Yield</v>
          </cell>
          <cell r="B107" t="str">
            <v>NA</v>
          </cell>
          <cell r="C107">
            <v>1.32688556645501E-2</v>
          </cell>
          <cell r="D107">
            <v>5.3302417078589098E-3</v>
          </cell>
          <cell r="E107">
            <v>2.0728073022675099E-3</v>
          </cell>
          <cell r="F107">
            <v>2.2268408551068901E-3</v>
          </cell>
          <cell r="G107">
            <v>8.0767289247854598E-4</v>
          </cell>
          <cell r="H107">
            <v>2.2377818318596999E-3</v>
          </cell>
          <cell r="I107">
            <v>5.8798824023519498E-3</v>
          </cell>
        </row>
        <row r="108">
          <cell r="A108" t="str">
            <v>P/BV</v>
          </cell>
          <cell r="B108" t="str">
            <v>NA</v>
          </cell>
          <cell r="C108">
            <v>0.16263592455953699</v>
          </cell>
          <cell r="D108">
            <v>6.2430735398142696</v>
          </cell>
          <cell r="E108">
            <v>13.1743322589861</v>
          </cell>
          <cell r="F108">
            <v>7.5620030347170504</v>
          </cell>
          <cell r="G108">
            <v>7.3198525412735398</v>
          </cell>
          <cell r="H108">
            <v>3.3234321549523602</v>
          </cell>
          <cell r="I108">
            <v>1.05556234046229</v>
          </cell>
        </row>
        <row r="109">
          <cell r="A109" t="str">
            <v>P/sales</v>
          </cell>
          <cell r="B109" t="e">
            <v>#VALUE!</v>
          </cell>
          <cell r="C109">
            <v>6.7778322494344956E-2</v>
          </cell>
          <cell r="D109">
            <v>0.89988835247224486</v>
          </cell>
          <cell r="E109">
            <v>2.7720891519981441</v>
          </cell>
          <cell r="F109">
            <v>2.1332590401229701</v>
          </cell>
          <cell r="G109">
            <v>2.4699460336635006</v>
          </cell>
          <cell r="H109">
            <v>1.2155404002224646</v>
          </cell>
          <cell r="I109">
            <v>0.32308434366207939</v>
          </cell>
        </row>
        <row r="110">
          <cell r="A110" t="str">
            <v>EV/EBITDA</v>
          </cell>
          <cell r="B110" t="str">
            <v>NA</v>
          </cell>
          <cell r="C110">
            <v>4.4758600376794897</v>
          </cell>
          <cell r="D110">
            <v>14.5918699095447</v>
          </cell>
          <cell r="E110">
            <v>36.258450028270502</v>
          </cell>
          <cell r="F110">
            <v>30.841084299148601</v>
          </cell>
          <cell r="G110">
            <v>42.152772843228199</v>
          </cell>
          <cell r="H110">
            <v>17.628242273693999</v>
          </cell>
          <cell r="I110">
            <v>7.0635214798807002</v>
          </cell>
        </row>
        <row r="111">
          <cell r="A111" t="str">
            <v>EV/Sales</v>
          </cell>
          <cell r="B111" t="e">
            <v>#VALUE!</v>
          </cell>
          <cell r="C111">
            <v>0.37624461000808385</v>
          </cell>
          <cell r="D111">
            <v>1.2372212090304897</v>
          </cell>
          <cell r="E111">
            <v>3.0234903720626427</v>
          </cell>
          <cell r="F111">
            <v>2.4008028309687939</v>
          </cell>
          <cell r="G111">
            <v>2.8078059482689368</v>
          </cell>
          <cell r="H111">
            <v>1.6078050376159767</v>
          </cell>
          <cell r="I111">
            <v>0.67103454058867007</v>
          </cell>
        </row>
        <row r="113">
          <cell r="A113" t="str">
            <v>Current share price</v>
          </cell>
          <cell r="B113">
            <v>119.05</v>
          </cell>
          <cell r="C113">
            <v>119.05</v>
          </cell>
          <cell r="D113">
            <v>119.05</v>
          </cell>
          <cell r="E113">
            <v>119.05</v>
          </cell>
          <cell r="F113">
            <v>119.05</v>
          </cell>
          <cell r="G113">
            <v>119.05</v>
          </cell>
          <cell r="H113">
            <v>119.05</v>
          </cell>
          <cell r="I113">
            <v>119.05</v>
          </cell>
        </row>
        <row r="117">
          <cell r="A117" t="str">
            <v>Yr end Mar</v>
          </cell>
          <cell r="E117">
            <v>2005</v>
          </cell>
          <cell r="F117">
            <v>2006</v>
          </cell>
          <cell r="G117">
            <v>2007</v>
          </cell>
          <cell r="H117">
            <v>2008</v>
          </cell>
          <cell r="I117">
            <v>2009</v>
          </cell>
        </row>
        <row r="118">
          <cell r="A118" t="str">
            <v>Net income reported</v>
          </cell>
          <cell r="B118" t="str">
            <v>NA</v>
          </cell>
          <cell r="C118">
            <v>114.070000000001</v>
          </cell>
          <cell r="D118">
            <v>197.78700000000001</v>
          </cell>
          <cell r="E118">
            <v>385.5127</v>
          </cell>
          <cell r="F118">
            <v>641.19399999999803</v>
          </cell>
          <cell r="G118">
            <v>1199.9000000000101</v>
          </cell>
          <cell r="H118">
            <v>1259.2651146686701</v>
          </cell>
          <cell r="I118">
            <v>1436.8876287472499</v>
          </cell>
        </row>
        <row r="119">
          <cell r="A119" t="str">
            <v>Depreciation</v>
          </cell>
          <cell r="B119" t="e">
            <v>#VALUE!</v>
          </cell>
          <cell r="C119">
            <v>63.529000000000003</v>
          </cell>
          <cell r="D119">
            <v>87.927999999999997</v>
          </cell>
          <cell r="E119">
            <v>133.333</v>
          </cell>
          <cell r="F119">
            <v>208.161</v>
          </cell>
          <cell r="G119">
            <v>368.6</v>
          </cell>
          <cell r="H119">
            <v>833.9</v>
          </cell>
          <cell r="I119">
            <v>1154.50461667442</v>
          </cell>
        </row>
        <row r="120">
          <cell r="A120" t="str">
            <v>Chg in Working cap</v>
          </cell>
          <cell r="B120" t="e">
            <v>#VALUE!</v>
          </cell>
          <cell r="C120" t="e">
            <v>#VALUE!</v>
          </cell>
          <cell r="D120" t="e">
            <v>#VALUE!</v>
          </cell>
          <cell r="E120" t="e">
            <v>#VALUE!</v>
          </cell>
          <cell r="F120" t="e">
            <v>#VALUE!</v>
          </cell>
          <cell r="G120" t="e">
            <v>#VALUE!</v>
          </cell>
          <cell r="H120" t="e">
            <v>#VALUE!</v>
          </cell>
          <cell r="I120" t="e">
            <v>#VALUE!</v>
          </cell>
        </row>
        <row r="121">
          <cell r="A121" t="str">
            <v>Net decrease in inventories</v>
          </cell>
          <cell r="B121" t="str">
            <v>NA</v>
          </cell>
          <cell r="C121">
            <v>-269.70999999999998</v>
          </cell>
          <cell r="D121">
            <v>-432.161</v>
          </cell>
          <cell r="E121">
            <v>-1183.2819999999999</v>
          </cell>
          <cell r="F121">
            <v>-2310.9659999999999</v>
          </cell>
          <cell r="G121">
            <v>-3789.3780000000002</v>
          </cell>
          <cell r="H121">
            <v>-5438.8666599999997</v>
          </cell>
          <cell r="I121">
            <v>-4179.58964783582</v>
          </cell>
        </row>
        <row r="122">
          <cell r="A122" t="str">
            <v>Net decrease in debtors</v>
          </cell>
          <cell r="B122" t="str">
            <v>NA</v>
          </cell>
          <cell r="C122">
            <v>-46.365000000000002</v>
          </cell>
          <cell r="D122">
            <v>47.383000000000003</v>
          </cell>
          <cell r="E122">
            <v>52.776000000000003</v>
          </cell>
          <cell r="F122">
            <v>-47.225999999999999</v>
          </cell>
          <cell r="G122">
            <v>-481.40800000000002</v>
          </cell>
          <cell r="H122">
            <v>-479.83453444000003</v>
          </cell>
          <cell r="I122">
            <v>777.75234752788504</v>
          </cell>
        </row>
        <row r="123">
          <cell r="A123" t="str">
            <v>Net decrease in Other Assets</v>
          </cell>
          <cell r="B123" t="e">
            <v>#VALUE!</v>
          </cell>
          <cell r="C123" t="e">
            <v>#VALUE!</v>
          </cell>
          <cell r="D123" t="e">
            <v>#VALUE!</v>
          </cell>
          <cell r="E123" t="e">
            <v>#VALUE!</v>
          </cell>
          <cell r="F123" t="e">
            <v>#VALUE!</v>
          </cell>
          <cell r="G123" t="e">
            <v>#VALUE!</v>
          </cell>
          <cell r="H123" t="e">
            <v>#VALUE!</v>
          </cell>
          <cell r="I123" t="e">
            <v>#VALUE!</v>
          </cell>
        </row>
        <row r="124">
          <cell r="A124" t="str">
            <v>Net increase in creditors</v>
          </cell>
          <cell r="B124" t="str">
            <v>NA</v>
          </cell>
          <cell r="C124">
            <v>162.095</v>
          </cell>
          <cell r="D124">
            <v>44.042000000000002</v>
          </cell>
          <cell r="E124">
            <v>606.03399999999999</v>
          </cell>
          <cell r="F124">
            <v>1027.3050000000001</v>
          </cell>
          <cell r="G124">
            <v>1140.538</v>
          </cell>
          <cell r="H124">
            <v>2762.11054711</v>
          </cell>
          <cell r="I124">
            <v>1334.75003411804</v>
          </cell>
        </row>
        <row r="125">
          <cell r="A125" t="str">
            <v>Net increase in other liab</v>
          </cell>
          <cell r="B125" t="str">
            <v>NA</v>
          </cell>
          <cell r="C125" t="str">
            <v>NA</v>
          </cell>
          <cell r="D125" t="str">
            <v>NA</v>
          </cell>
          <cell r="E125" t="str">
            <v>NA</v>
          </cell>
          <cell r="F125" t="str">
            <v>NA</v>
          </cell>
          <cell r="G125" t="str">
            <v>NA</v>
          </cell>
          <cell r="H125" t="str">
            <v>NA</v>
          </cell>
          <cell r="I125" t="str">
            <v>NA</v>
          </cell>
        </row>
        <row r="126">
          <cell r="A126" t="str">
            <v>Change in deferred tax liab</v>
          </cell>
          <cell r="B126" t="str">
            <v>NA</v>
          </cell>
          <cell r="C126">
            <v>11.268000000000001</v>
          </cell>
          <cell r="D126">
            <v>31.088000000000001</v>
          </cell>
          <cell r="E126">
            <v>70.135000000000005</v>
          </cell>
          <cell r="F126">
            <v>148.715</v>
          </cell>
          <cell r="G126">
            <v>279.24900000000002</v>
          </cell>
          <cell r="H126">
            <v>120</v>
          </cell>
          <cell r="I126">
            <v>-120</v>
          </cell>
        </row>
        <row r="127">
          <cell r="A127" t="str">
            <v>Cash flow from operations</v>
          </cell>
          <cell r="B127" t="e">
            <v>#VALUE!</v>
          </cell>
          <cell r="C127" t="e">
            <v>#VALUE!</v>
          </cell>
          <cell r="D127" t="e">
            <v>#VALUE!</v>
          </cell>
          <cell r="E127" t="e">
            <v>#VALUE!</v>
          </cell>
          <cell r="F127" t="e">
            <v>#VALUE!</v>
          </cell>
          <cell r="G127" t="e">
            <v>#VALUE!</v>
          </cell>
          <cell r="H127" t="e">
            <v>#VALUE!</v>
          </cell>
          <cell r="I127" t="e">
            <v>#VALUE!</v>
          </cell>
        </row>
        <row r="128">
          <cell r="A128" t="str">
            <v>Capital expenditure</v>
          </cell>
          <cell r="B128" t="e">
            <v>#VALUE!</v>
          </cell>
          <cell r="C128">
            <v>-424.17799999999897</v>
          </cell>
          <cell r="D128">
            <v>0</v>
          </cell>
          <cell r="E128">
            <v>-680.37300000000005</v>
          </cell>
          <cell r="F128">
            <v>-1867.7360000000001</v>
          </cell>
          <cell r="G128">
            <v>-4471.0929999999998</v>
          </cell>
          <cell r="H128">
            <v>-8064.6</v>
          </cell>
          <cell r="I128">
            <v>-798.923095348836</v>
          </cell>
        </row>
        <row r="129">
          <cell r="A129" t="str">
            <v>Goodwill</v>
          </cell>
          <cell r="F129" t="e">
            <v>#VALUE!</v>
          </cell>
          <cell r="G129" t="e">
            <v>#VALUE!</v>
          </cell>
          <cell r="H129" t="e">
            <v>#VALUE!</v>
          </cell>
          <cell r="I129" t="e">
            <v>#VALUE!</v>
          </cell>
        </row>
        <row r="130">
          <cell r="A130" t="str">
            <v>Other Changes</v>
          </cell>
          <cell r="B130" t="str">
            <v>NA</v>
          </cell>
          <cell r="C130" t="str">
            <v>NA</v>
          </cell>
          <cell r="D130" t="str">
            <v>NA</v>
          </cell>
          <cell r="E130" t="str">
            <v>NA</v>
          </cell>
          <cell r="F130" t="str">
            <v>NA</v>
          </cell>
          <cell r="G130" t="str">
            <v>NA</v>
          </cell>
          <cell r="H130" t="str">
            <v>NA</v>
          </cell>
          <cell r="I130" t="str">
            <v>NA</v>
          </cell>
        </row>
        <row r="131">
          <cell r="A131" t="str">
            <v>Cash flow from investing</v>
          </cell>
          <cell r="B131" t="e">
            <v>#VALUE!</v>
          </cell>
          <cell r="C131" t="e">
            <v>#VALUE!</v>
          </cell>
          <cell r="D131" t="e">
            <v>#VALUE!</v>
          </cell>
          <cell r="E131" t="e">
            <v>#VALUE!</v>
          </cell>
          <cell r="F131" t="e">
            <v>#VALUE!</v>
          </cell>
          <cell r="G131" t="e">
            <v>#VALUE!</v>
          </cell>
          <cell r="H131" t="e">
            <v>#VALUE!</v>
          </cell>
          <cell r="I131" t="e">
            <v>#VALUE!</v>
          </cell>
        </row>
        <row r="132">
          <cell r="A132" t="str">
            <v>Equity raised</v>
          </cell>
          <cell r="B132" t="str">
            <v>NA</v>
          </cell>
          <cell r="C132">
            <v>44.218999999999802</v>
          </cell>
          <cell r="D132">
            <v>-1068.944</v>
          </cell>
          <cell r="E132">
            <v>944.78530000000001</v>
          </cell>
          <cell r="F132">
            <v>2491.9769999999999</v>
          </cell>
          <cell r="G132">
            <v>4540.9429999999902</v>
          </cell>
          <cell r="H132">
            <v>6410.0801442453803</v>
          </cell>
          <cell r="I132">
            <v>5.1159079999999998E-12</v>
          </cell>
        </row>
        <row r="133">
          <cell r="A133" t="str">
            <v>LT Debt raised</v>
          </cell>
          <cell r="B133" t="str">
            <v>NA</v>
          </cell>
          <cell r="C133">
            <v>317.88799999999998</v>
          </cell>
          <cell r="D133">
            <v>948.55799999999999</v>
          </cell>
          <cell r="E133">
            <v>199.98</v>
          </cell>
          <cell r="F133">
            <v>1719.2560000000001</v>
          </cell>
          <cell r="G133">
            <v>5238.3440000000001</v>
          </cell>
          <cell r="H133">
            <v>10398.40753842</v>
          </cell>
          <cell r="I133">
            <v>2832.2924615799998</v>
          </cell>
        </row>
        <row r="134">
          <cell r="A134" t="str">
            <v>ST debt raised</v>
          </cell>
          <cell r="B134" t="str">
            <v>NA</v>
          </cell>
          <cell r="C134">
            <v>39.350999999999999</v>
          </cell>
          <cell r="D134">
            <v>-42.25</v>
          </cell>
          <cell r="E134">
            <v>300.29700000000003</v>
          </cell>
          <cell r="F134">
            <v>1432.5250000000001</v>
          </cell>
          <cell r="G134">
            <v>1743.596</v>
          </cell>
          <cell r="H134">
            <v>-1476.4</v>
          </cell>
          <cell r="I134">
            <v>-9.9999999999909106E-2</v>
          </cell>
        </row>
        <row r="135">
          <cell r="A135" t="str">
            <v>Dividend (incl. tax)</v>
          </cell>
          <cell r="B135" t="e">
            <v>#VALUE!</v>
          </cell>
          <cell r="C135">
            <v>-20.513999999999999</v>
          </cell>
          <cell r="D135">
            <v>-32.457999999999998</v>
          </cell>
          <cell r="E135">
            <v>-62.707999999999998</v>
          </cell>
          <cell r="F135">
            <v>-76.638000000000005</v>
          </cell>
          <cell r="G135">
            <v>-88.2</v>
          </cell>
          <cell r="H135">
            <v>-124.85</v>
          </cell>
          <cell r="I135">
            <v>-141.052641765</v>
          </cell>
        </row>
        <row r="136">
          <cell r="A136" t="str">
            <v>Others</v>
          </cell>
          <cell r="B136" t="str">
            <v>NA</v>
          </cell>
          <cell r="C136" t="str">
            <v>NA</v>
          </cell>
          <cell r="D136" t="str">
            <v>NA</v>
          </cell>
          <cell r="E136" t="str">
            <v>NA</v>
          </cell>
          <cell r="F136" t="str">
            <v>NA</v>
          </cell>
          <cell r="G136" t="str">
            <v>NA</v>
          </cell>
          <cell r="H136" t="str">
            <v>NA</v>
          </cell>
          <cell r="I136" t="str">
            <v>NA</v>
          </cell>
        </row>
        <row r="137">
          <cell r="A137" t="str">
            <v>Cash flow from financing</v>
          </cell>
          <cell r="B137" t="e">
            <v>#VALUE!</v>
          </cell>
          <cell r="C137" t="e">
            <v>#VALUE!</v>
          </cell>
          <cell r="D137" t="e">
            <v>#VALUE!</v>
          </cell>
          <cell r="E137" t="e">
            <v>#VALUE!</v>
          </cell>
          <cell r="F137" t="e">
            <v>#VALUE!</v>
          </cell>
          <cell r="G137" t="e">
            <v>#VALUE!</v>
          </cell>
          <cell r="H137" t="e">
            <v>#VALUE!</v>
          </cell>
          <cell r="I137" t="e">
            <v>#VALUE!</v>
          </cell>
        </row>
        <row r="138">
          <cell r="A138" t="str">
            <v>Net chg in cash</v>
          </cell>
          <cell r="B138" t="e">
            <v>#VALUE!</v>
          </cell>
          <cell r="C138" t="e">
            <v>#VALUE!</v>
          </cell>
          <cell r="D138" t="e">
            <v>#VALUE!</v>
          </cell>
          <cell r="E138" t="e">
            <v>#VALUE!</v>
          </cell>
          <cell r="F138" t="e">
            <v>#VALUE!</v>
          </cell>
          <cell r="G138" t="e">
            <v>#VALUE!</v>
          </cell>
          <cell r="H138" t="e">
            <v>#VALUE!</v>
          </cell>
          <cell r="I138" t="e">
            <v>#VALUE!</v>
          </cell>
        </row>
        <row r="139">
          <cell r="A139" t="str">
            <v>Opening cash/ mktable securities</v>
          </cell>
          <cell r="B139" t="str">
            <v>NA</v>
          </cell>
          <cell r="C139">
            <v>40.335999999999999</v>
          </cell>
          <cell r="D139">
            <v>80.718999999999994</v>
          </cell>
          <cell r="E139">
            <v>138.476</v>
          </cell>
          <cell r="F139">
            <v>215.00399999999999</v>
          </cell>
          <cell r="G139">
            <v>217.69900000000001</v>
          </cell>
          <cell r="H139">
            <v>1629.7</v>
          </cell>
          <cell r="I139">
            <v>1210.98041042</v>
          </cell>
          <cell r="J139" t="str">
            <v>check</v>
          </cell>
        </row>
        <row r="140">
          <cell r="A140" t="str">
            <v>Closing cash/ mkitable securities</v>
          </cell>
          <cell r="B140">
            <v>40.335999999999999</v>
          </cell>
          <cell r="C140">
            <v>80.718999999999994</v>
          </cell>
          <cell r="D140">
            <v>138.476</v>
          </cell>
          <cell r="E140">
            <v>215.00399999999999</v>
          </cell>
          <cell r="F140">
            <v>217.69900000000001</v>
          </cell>
          <cell r="G140">
            <v>1629.7</v>
          </cell>
          <cell r="H140">
            <v>1210.98041042</v>
          </cell>
          <cell r="I140">
            <v>1784.5088570527901</v>
          </cell>
          <cell r="J140" t="str">
            <v>check</v>
          </cell>
        </row>
        <row r="141">
          <cell r="A141" t="str">
            <v>Change in cash</v>
          </cell>
          <cell r="B141" t="e">
            <v>#VALUE!</v>
          </cell>
          <cell r="C141">
            <v>40.382999999999996</v>
          </cell>
          <cell r="D141">
            <v>57.757000000000005</v>
          </cell>
          <cell r="E141">
            <v>76.527999999999992</v>
          </cell>
          <cell r="F141">
            <v>2.6950000000000216</v>
          </cell>
          <cell r="G141">
            <v>1412.001</v>
          </cell>
          <cell r="H141">
            <v>-418.71958958000005</v>
          </cell>
          <cell r="I141">
            <v>573.52844663279006</v>
          </cell>
          <cell r="J141" t="str">
            <v>check</v>
          </cell>
        </row>
        <row r="143">
          <cell r="B143" t="str">
            <v>e=Morgan Stanley Estimates.  All other values are actual.</v>
          </cell>
        </row>
        <row r="145">
          <cell r="B145" t="str">
            <v>Data in bold and blue reflects Holding Bin data.</v>
          </cell>
        </row>
        <row r="147">
          <cell r="B147" t="str">
            <v>ND = Not Disclosed, NA = Not Available, and NM = Non Meaningful</v>
          </cell>
        </row>
        <row r="149">
          <cell r="B149" t="str">
            <v>Consensus EPS provided by Thomson Financial/First Call</v>
          </cell>
        </row>
        <row r="151">
          <cell r="B151" t="str">
            <v>Ratios for companies are based on the currency reported by the companies unless explicitly noted.</v>
          </cell>
        </row>
        <row r="153">
          <cell r="B153" t="str">
            <v xml:space="preserve">Although the information provided to you on this site is obtained or compiled from sources we believe to be reliable, </v>
          </cell>
        </row>
        <row r="154">
          <cell r="B154" t="str">
            <v xml:space="preserve">Morgan Stanley cannot and does not guarantee the accuracy, validity, timeliness or completeness of any information or </v>
          </cell>
        </row>
        <row r="155">
          <cell r="B155" t="str">
            <v>data made available to you for any particular purpose.</v>
          </cell>
        </row>
      </sheetData>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IDUAL INCOME"/>
      <sheetName val="MAIN"/>
      <sheetName val="P&amp;L"/>
      <sheetName val="BS"/>
      <sheetName val="Update"/>
      <sheetName val="AFFILIATES"/>
      <sheetName val="Ratio"/>
      <sheetName val="Ace-In"/>
      <sheetName val="Ace-Out"/>
      <sheetName val="Cover"/>
      <sheetName val="Intrinsic Value"/>
      <sheetName val="Charts"/>
      <sheetName val="Changes to the Model"/>
      <sheetName val="Acq"/>
      <sheetName val="Results"/>
      <sheetName val="MWA RR"/>
      <sheetName val="Financial Tables"/>
      <sheetName val="Valuation Summary"/>
      <sheetName val="Cash Flow Statement"/>
      <sheetName val="Segment Reporting"/>
      <sheetName val="Balance Sheet"/>
      <sheetName val="Annual"/>
      <sheetName val="CREDIT MODEL"/>
    </sheetNames>
    <sheetDataSet>
      <sheetData sheetId="0"/>
      <sheetData sheetId="1"/>
      <sheetData sheetId="2"/>
      <sheetData sheetId="3"/>
      <sheetData sheetId="4"/>
      <sheetData sheetId="5"/>
      <sheetData sheetId="6"/>
      <sheetData sheetId="7"/>
      <sheetData sheetId="8" refreshError="1">
        <row r="2">
          <cell r="B2" t="str">
            <v>DAEGU BANK (005270.KS)</v>
          </cell>
          <cell r="N2" t="str">
            <v>Foreign exchange rate</v>
          </cell>
          <cell r="U2">
            <v>950</v>
          </cell>
        </row>
        <row r="3">
          <cell r="N3" t="str">
            <v>Current share price</v>
          </cell>
          <cell r="U3">
            <v>15550</v>
          </cell>
          <cell r="V3">
            <v>16.368421052631579</v>
          </cell>
        </row>
        <row r="5">
          <cell r="B5" t="str">
            <v>Profit and Loss Statements</v>
          </cell>
          <cell r="N5" t="str">
            <v>Per Share Data and Valuations</v>
          </cell>
        </row>
        <row r="6">
          <cell r="B6" t="str">
            <v>Won billions, Year ending Dec 31</v>
          </cell>
          <cell r="C6">
            <v>2000</v>
          </cell>
          <cell r="D6">
            <v>2001</v>
          </cell>
          <cell r="E6">
            <v>2002</v>
          </cell>
          <cell r="F6">
            <v>2003</v>
          </cell>
          <cell r="G6">
            <v>2004</v>
          </cell>
          <cell r="H6">
            <v>2005</v>
          </cell>
          <cell r="I6">
            <v>2006</v>
          </cell>
          <cell r="J6" t="str">
            <v>2007E</v>
          </cell>
          <cell r="K6" t="str">
            <v>2008E</v>
          </cell>
          <cell r="L6" t="str">
            <v>2009E</v>
          </cell>
          <cell r="N6" t="str">
            <v>Won billions, Year ending Dec 31</v>
          </cell>
          <cell r="O6">
            <v>2000</v>
          </cell>
          <cell r="P6">
            <v>2001</v>
          </cell>
          <cell r="Q6">
            <v>2002</v>
          </cell>
          <cell r="R6">
            <v>2003</v>
          </cell>
          <cell r="S6">
            <v>2004</v>
          </cell>
          <cell r="T6">
            <v>2005</v>
          </cell>
          <cell r="U6">
            <v>2006</v>
          </cell>
          <cell r="V6" t="str">
            <v>2007E</v>
          </cell>
          <cell r="W6" t="str">
            <v>2008E</v>
          </cell>
          <cell r="X6" t="str">
            <v>2009E</v>
          </cell>
        </row>
        <row r="7">
          <cell r="B7" t="str">
            <v>Avg Earning Assets</v>
          </cell>
          <cell r="C7">
            <v>10876.642941</v>
          </cell>
          <cell r="D7">
            <v>12521.9778905</v>
          </cell>
          <cell r="E7">
            <v>0</v>
          </cell>
          <cell r="F7">
            <v>14850.105514125002</v>
          </cell>
          <cell r="G7">
            <v>15778.461823125001</v>
          </cell>
          <cell r="H7">
            <v>16905.104000000003</v>
          </cell>
          <cell r="I7">
            <v>17900.141749999999</v>
          </cell>
          <cell r="J7">
            <v>19424.187022748716</v>
          </cell>
          <cell r="K7">
            <v>20886.251253226379</v>
          </cell>
          <cell r="L7">
            <v>22978.112528650723</v>
          </cell>
          <cell r="N7" t="str">
            <v>Book Value Per Share (Won)</v>
          </cell>
          <cell r="O7">
            <v>4421.4323036040523</v>
          </cell>
          <cell r="P7">
            <v>4653.9481813652219</v>
          </cell>
          <cell r="Q7">
            <v>5390.1464522232745</v>
          </cell>
          <cell r="R7">
            <v>6340.5455439924317</v>
          </cell>
          <cell r="S7">
            <v>7183.136673604542</v>
          </cell>
          <cell r="T7">
            <v>8151.0177937559129</v>
          </cell>
          <cell r="U7">
            <v>9549.4567733737003</v>
          </cell>
          <cell r="V7">
            <v>11089.965393373248</v>
          </cell>
          <cell r="W7">
            <v>12521.100614957122</v>
          </cell>
          <cell r="X7">
            <v>13949.1718208866</v>
          </cell>
        </row>
        <row r="8">
          <cell r="B8" t="str">
            <v>Net Interest Margin (%)</v>
          </cell>
          <cell r="C8">
            <v>3.133845754144629</v>
          </cell>
          <cell r="D8">
            <v>2.7259491350720646</v>
          </cell>
          <cell r="E8">
            <v>0</v>
          </cell>
          <cell r="F8">
            <v>3.6148878531085753</v>
          </cell>
          <cell r="G8">
            <v>3.6718091186233002</v>
          </cell>
          <cell r="H8">
            <v>3.6994744309174301</v>
          </cell>
          <cell r="I8">
            <v>3.6095189022734968</v>
          </cell>
          <cell r="J8">
            <v>3.212361822242952</v>
          </cell>
          <cell r="K8">
            <v>3.198760314972767</v>
          </cell>
          <cell r="L8">
            <v>3.2055997459453631</v>
          </cell>
          <cell r="N8" t="str">
            <v>Price/Book (x)</v>
          </cell>
          <cell r="O8">
            <v>3.5169598745919264</v>
          </cell>
          <cell r="P8">
            <v>3.3412490629490534</v>
          </cell>
          <cell r="Q8">
            <v>2.8848937849520007</v>
          </cell>
          <cell r="R8">
            <v>2.4524703579699674</v>
          </cell>
          <cell r="S8">
            <v>2.164792444662885</v>
          </cell>
          <cell r="T8">
            <v>1.9077372168064799</v>
          </cell>
          <cell r="U8">
            <v>1.6283648765610763</v>
          </cell>
          <cell r="V8">
            <v>1.4021684873148317</v>
          </cell>
          <cell r="W8">
            <v>1.2419036056163222</v>
          </cell>
          <cell r="X8">
            <v>1.1147615213052593</v>
          </cell>
        </row>
        <row r="9">
          <cell r="B9" t="str">
            <v xml:space="preserve">  Interest Income</v>
          </cell>
          <cell r="C9">
            <v>962.41628200000002</v>
          </cell>
          <cell r="D9">
            <v>974.62154499999997</v>
          </cell>
          <cell r="E9">
            <v>1044.7103439201844</v>
          </cell>
          <cell r="F9">
            <v>1067.6685094039115</v>
          </cell>
          <cell r="G9">
            <v>1065.3353559889999</v>
          </cell>
          <cell r="H9">
            <v>1079.683486593</v>
          </cell>
          <cell r="I9">
            <v>1192.4292037959999</v>
          </cell>
          <cell r="J9">
            <v>1309.4957610066626</v>
          </cell>
          <cell r="K9">
            <v>1431.6881993266018</v>
          </cell>
          <cell r="L9">
            <v>1592.9042170498849</v>
          </cell>
          <cell r="N9" t="str">
            <v>ROAA (%)</v>
          </cell>
          <cell r="O9">
            <v>0.1408711340867197</v>
          </cell>
          <cell r="P9">
            <v>0.24070869709340612</v>
          </cell>
          <cell r="Q9">
            <v>0.87580725543439397</v>
          </cell>
          <cell r="R9">
            <v>0.68953083953879213</v>
          </cell>
          <cell r="S9">
            <v>0.71064558434927894</v>
          </cell>
          <cell r="T9">
            <v>0.94407916117783819</v>
          </cell>
          <cell r="U9">
            <v>1.196952139593618</v>
          </cell>
          <cell r="V9">
            <v>1.3215035069615046</v>
          </cell>
          <cell r="W9">
            <v>1.1811256691630632</v>
          </cell>
          <cell r="X9">
            <v>1.0991814697822027</v>
          </cell>
        </row>
        <row r="10">
          <cell r="B10" t="str">
            <v xml:space="preserve">  Interest Expense</v>
          </cell>
          <cell r="C10">
            <v>621.55906900000002</v>
          </cell>
          <cell r="D10">
            <v>633.27879700000005</v>
          </cell>
          <cell r="E10">
            <v>545.01550299999997</v>
          </cell>
          <cell r="F10">
            <v>493.19239600000003</v>
          </cell>
          <cell r="G10">
            <v>442.64955300000003</v>
          </cell>
          <cell r="H10">
            <v>412.93019300000003</v>
          </cell>
          <cell r="I10">
            <v>492.508482125</v>
          </cell>
          <cell r="J10">
            <v>631.86276332977968</v>
          </cell>
          <cell r="K10">
            <v>709.72075518826659</v>
          </cell>
          <cell r="L10">
            <v>797.55471412586621</v>
          </cell>
          <cell r="N10" t="str">
            <v>ROAE (Reported, %)</v>
          </cell>
          <cell r="P10">
            <v>5.6151531393231648</v>
          </cell>
          <cell r="Q10">
            <v>20.619111304862965</v>
          </cell>
          <cell r="R10">
            <v>14.164653812958742</v>
          </cell>
          <cell r="S10">
            <v>13.658188833718956</v>
          </cell>
          <cell r="T10">
            <v>17.302085635156715</v>
          </cell>
          <cell r="U10">
            <v>20.570191768106923</v>
          </cell>
          <cell r="V10">
            <v>21.019498350202458</v>
          </cell>
          <cell r="W10">
            <v>17.628473198538476</v>
          </cell>
          <cell r="X10">
            <v>16.078949608613247</v>
          </cell>
        </row>
        <row r="11">
          <cell r="B11" t="str">
            <v>Net Interest Income (NII)</v>
          </cell>
          <cell r="C11">
            <v>340.857213</v>
          </cell>
          <cell r="D11">
            <v>341.34274799999992</v>
          </cell>
          <cell r="E11">
            <v>499.69484092018445</v>
          </cell>
          <cell r="F11">
            <v>574.47611340391143</v>
          </cell>
          <cell r="G11">
            <v>622.68580298899997</v>
          </cell>
          <cell r="H11">
            <v>666.75329359299997</v>
          </cell>
          <cell r="I11">
            <v>699.92072167099991</v>
          </cell>
          <cell r="J11">
            <v>677.63299767688295</v>
          </cell>
          <cell r="K11">
            <v>721.96744413833517</v>
          </cell>
          <cell r="L11">
            <v>795.34950292401868</v>
          </cell>
          <cell r="N11" t="str">
            <v>ROAE (ModelWare, %)</v>
          </cell>
          <cell r="S11">
            <v>14.116520505741065</v>
          </cell>
          <cell r="T11">
            <v>17.804435270588858</v>
          </cell>
          <cell r="U11">
            <v>21.230659633058355</v>
          </cell>
          <cell r="V11">
            <v>21.68615959544616</v>
          </cell>
          <cell r="W11">
            <v>18.154805510269618</v>
          </cell>
          <cell r="X11">
            <v>16.499322831883184</v>
          </cell>
        </row>
        <row r="12">
          <cell r="B12" t="str">
            <v>Loan Loss Prov Exp (LLPE)</v>
          </cell>
          <cell r="C12">
            <v>147.41081100000002</v>
          </cell>
          <cell r="D12">
            <v>81.180222999999998</v>
          </cell>
          <cell r="E12">
            <v>156.232</v>
          </cell>
          <cell r="F12">
            <v>210.03299999999999</v>
          </cell>
          <cell r="G12">
            <v>205.31800000000001</v>
          </cell>
          <cell r="H12">
            <v>145.05799999999999</v>
          </cell>
          <cell r="I12">
            <v>45.858999999999995</v>
          </cell>
          <cell r="J12">
            <v>45.635595124963444</v>
          </cell>
          <cell r="K12">
            <v>54.008218881334287</v>
          </cell>
          <cell r="L12">
            <v>87.629025355635321</v>
          </cell>
        </row>
        <row r="13">
          <cell r="B13" t="str">
            <v>NII After LLPE</v>
          </cell>
          <cell r="C13">
            <v>193.44640199999998</v>
          </cell>
          <cell r="D13">
            <v>260.1625249999999</v>
          </cell>
          <cell r="E13">
            <v>343.46284092018448</v>
          </cell>
          <cell r="F13">
            <v>364.44311340391141</v>
          </cell>
          <cell r="G13">
            <v>417.36780298899998</v>
          </cell>
          <cell r="H13">
            <v>521.69529359299997</v>
          </cell>
          <cell r="I13">
            <v>654.06172167099987</v>
          </cell>
          <cell r="J13">
            <v>631.99740255191955</v>
          </cell>
          <cell r="K13">
            <v>667.95922525700087</v>
          </cell>
          <cell r="L13">
            <v>707.72047756838333</v>
          </cell>
          <cell r="N13" t="str">
            <v>MW EPS Growth (%)</v>
          </cell>
          <cell r="P13" t="e">
            <v>#DIV/0!</v>
          </cell>
          <cell r="Q13" t="e">
            <v>#DIV/0!</v>
          </cell>
          <cell r="R13">
            <v>-15.197789596206668</v>
          </cell>
          <cell r="S13">
            <v>11.088495224403317</v>
          </cell>
          <cell r="T13">
            <v>43.009673934216394</v>
          </cell>
          <cell r="U13">
            <v>37.644975038390818</v>
          </cell>
          <cell r="V13">
            <v>19.105491529498252</v>
          </cell>
          <cell r="W13">
            <v>-4.230545840138622</v>
          </cell>
          <cell r="X13">
            <v>1.8866622550749668</v>
          </cell>
        </row>
        <row r="14">
          <cell r="N14" t="str">
            <v>Current P/MW EPS</v>
          </cell>
          <cell r="O14" t="e">
            <v>#DIV/0!</v>
          </cell>
          <cell r="P14" t="e">
            <v>#DIV/0!</v>
          </cell>
          <cell r="Q14">
            <v>15.346665423621943</v>
          </cell>
          <cell r="R14">
            <v>18.097011092691357</v>
          </cell>
          <cell r="S14">
            <v>16.29062582595493</v>
          </cell>
          <cell r="T14">
            <v>11.391275413611895</v>
          </cell>
          <cell r="U14">
            <v>8.2758381920115376</v>
          </cell>
          <cell r="V14">
            <v>6.948326299431713</v>
          </cell>
          <cell r="W14">
            <v>7.2552635497257283</v>
          </cell>
          <cell r="X14">
            <v>7.1209159169058411</v>
          </cell>
        </row>
        <row r="15">
          <cell r="B15" t="str">
            <v>Non-interest Income</v>
          </cell>
        </row>
        <row r="16">
          <cell r="B16" t="str">
            <v>Fees and Commissions</v>
          </cell>
          <cell r="C16">
            <v>103.07806399999998</v>
          </cell>
          <cell r="D16">
            <v>133.91564500000001</v>
          </cell>
          <cell r="E16">
            <v>55.181206079815574</v>
          </cell>
          <cell r="F16">
            <v>62.822131596088454</v>
          </cell>
          <cell r="G16">
            <v>70.036566660999995</v>
          </cell>
          <cell r="H16">
            <v>68.159051552000008</v>
          </cell>
          <cell r="I16">
            <v>79.126403209999992</v>
          </cell>
          <cell r="J16">
            <v>100.50380461772258</v>
          </cell>
          <cell r="K16">
            <v>112.66122624755279</v>
          </cell>
          <cell r="L16">
            <v>126.58243507012459</v>
          </cell>
          <cell r="N16" t="str">
            <v>Gross Dividends</v>
          </cell>
          <cell r="O16">
            <v>0</v>
          </cell>
          <cell r="P16">
            <v>0</v>
          </cell>
          <cell r="Q16">
            <v>33.030999999999999</v>
          </cell>
          <cell r="R16">
            <v>33.030999999999999</v>
          </cell>
          <cell r="S16">
            <v>36.334000000000003</v>
          </cell>
          <cell r="T16">
            <v>52.85</v>
          </cell>
          <cell r="U16">
            <v>74.650625000000005</v>
          </cell>
          <cell r="V16">
            <v>85.881249999999994</v>
          </cell>
          <cell r="W16">
            <v>92.487499999999997</v>
          </cell>
          <cell r="X16">
            <v>99.09375</v>
          </cell>
        </row>
        <row r="17">
          <cell r="B17" t="str">
            <v>Dividend Income</v>
          </cell>
          <cell r="C17">
            <v>0.72631199999999996</v>
          </cell>
          <cell r="D17">
            <v>0.71033299999999999</v>
          </cell>
          <cell r="E17">
            <v>0.70518199999999998</v>
          </cell>
          <cell r="F17">
            <v>0.63218899999999989</v>
          </cell>
          <cell r="G17">
            <v>0.462148</v>
          </cell>
          <cell r="H17">
            <v>0.30597599999999997</v>
          </cell>
          <cell r="I17">
            <v>0.64043965999999997</v>
          </cell>
          <cell r="J17">
            <v>3.5075542206751638</v>
          </cell>
          <cell r="K17">
            <v>3.6432191430697647</v>
          </cell>
          <cell r="L17">
            <v>3.678517134913927</v>
          </cell>
          <cell r="N17" t="str">
            <v>Gross DPS (Won)</v>
          </cell>
          <cell r="O17">
            <v>0</v>
          </cell>
          <cell r="P17">
            <v>0</v>
          </cell>
          <cell r="Q17">
            <v>249.99810785241249</v>
          </cell>
          <cell r="R17">
            <v>249.99810785241249</v>
          </cell>
          <cell r="S17">
            <v>274.9971617786187</v>
          </cell>
          <cell r="T17">
            <v>400</v>
          </cell>
          <cell r="U17">
            <v>565</v>
          </cell>
          <cell r="V17">
            <v>650</v>
          </cell>
          <cell r="W17">
            <v>700</v>
          </cell>
          <cell r="X17">
            <v>750</v>
          </cell>
        </row>
        <row r="18">
          <cell r="B18" t="str">
            <v>Forex Income</v>
          </cell>
          <cell r="C18">
            <v>10.437694</v>
          </cell>
          <cell r="D18">
            <v>8.31785</v>
          </cell>
          <cell r="E18">
            <v>9.5970379999999977</v>
          </cell>
          <cell r="F18">
            <v>13.608292000000002</v>
          </cell>
          <cell r="G18">
            <v>7.1083060000000025</v>
          </cell>
          <cell r="H18">
            <v>4.5471849999999989</v>
          </cell>
          <cell r="I18">
            <v>15.406931695999987</v>
          </cell>
          <cell r="J18">
            <v>-3.8355512954730671</v>
          </cell>
          <cell r="K18">
            <v>0</v>
          </cell>
          <cell r="L18">
            <v>0</v>
          </cell>
          <cell r="N18" t="str">
            <v>Dividend Yield (Current Price, %)</v>
          </cell>
          <cell r="O18">
            <v>0</v>
          </cell>
          <cell r="P18">
            <v>0</v>
          </cell>
          <cell r="Q18">
            <v>1.607704873648955</v>
          </cell>
          <cell r="R18">
            <v>1.607704873648955</v>
          </cell>
          <cell r="S18">
            <v>1.768470493753175</v>
          </cell>
          <cell r="T18">
            <v>2.572347266881029</v>
          </cell>
          <cell r="U18">
            <v>3.6334405144694535</v>
          </cell>
          <cell r="V18">
            <v>4.180064308681672</v>
          </cell>
          <cell r="W18">
            <v>4.501607717041801</v>
          </cell>
          <cell r="X18">
            <v>4.823151125401929</v>
          </cell>
        </row>
        <row r="19">
          <cell r="B19" t="str">
            <v>Other trading income</v>
          </cell>
          <cell r="C19">
            <v>-11.660423000000002</v>
          </cell>
          <cell r="D19">
            <v>-2.2122909999999996</v>
          </cell>
          <cell r="E19">
            <v>-3.9779139999999988</v>
          </cell>
          <cell r="F19">
            <v>-3.9950099999999988</v>
          </cell>
          <cell r="G19">
            <v>2.0797100000000048</v>
          </cell>
          <cell r="H19">
            <v>1.5335300000000007</v>
          </cell>
          <cell r="I19">
            <v>-22.448308368000006</v>
          </cell>
          <cell r="J19">
            <v>-34.01717750433744</v>
          </cell>
          <cell r="K19">
            <v>9.3283227146442016</v>
          </cell>
          <cell r="L19">
            <v>8.0241691532975921</v>
          </cell>
          <cell r="N19" t="str">
            <v>Dividend Payout Ratio (%)</v>
          </cell>
          <cell r="O19">
            <v>0</v>
          </cell>
          <cell r="P19">
            <v>0</v>
          </cell>
          <cell r="Q19">
            <v>25.176150737817981</v>
          </cell>
          <cell r="R19">
            <v>30.091034636678405</v>
          </cell>
          <cell r="S19">
            <v>29.776259268029794</v>
          </cell>
          <cell r="T19">
            <v>30.153081116569329</v>
          </cell>
          <cell r="U19">
            <v>31.035246033502716</v>
          </cell>
          <cell r="V19">
            <v>29.965634015222548</v>
          </cell>
          <cell r="W19">
            <v>33.635488590080953</v>
          </cell>
          <cell r="X19">
            <v>35.243186961121928</v>
          </cell>
        </row>
        <row r="20">
          <cell r="B20" t="str">
            <v>Other Income</v>
          </cell>
          <cell r="C20">
            <v>-31.74471999999999</v>
          </cell>
          <cell r="D20">
            <v>-53.083737999999919</v>
          </cell>
          <cell r="E20">
            <v>-30.191082000000012</v>
          </cell>
          <cell r="F20">
            <v>-34.419654000000001</v>
          </cell>
          <cell r="G20">
            <v>-38.341280650000151</v>
          </cell>
          <cell r="H20">
            <v>-42.036997144999923</v>
          </cell>
          <cell r="I20">
            <v>-32.725466197999978</v>
          </cell>
          <cell r="J20">
            <v>78.425313035345653</v>
          </cell>
          <cell r="K20">
            <v>-4.3323700938881586</v>
          </cell>
          <cell r="L20">
            <v>-14.656612198602346</v>
          </cell>
        </row>
        <row r="21">
          <cell r="B21" t="str">
            <v>Total Non-interest Income</v>
          </cell>
          <cell r="C21">
            <v>70.836926999999989</v>
          </cell>
          <cell r="D21">
            <v>87.647799000000077</v>
          </cell>
          <cell r="E21">
            <v>31.314430079815562</v>
          </cell>
          <cell r="F21">
            <v>38.647948596088462</v>
          </cell>
          <cell r="G21">
            <v>41.345450010999848</v>
          </cell>
          <cell r="H21">
            <v>32.508745407000085</v>
          </cell>
          <cell r="I21">
            <v>39.999999999999986</v>
          </cell>
          <cell r="J21">
            <v>144.58394307393289</v>
          </cell>
          <cell r="K21">
            <v>121.3003980113786</v>
          </cell>
          <cell r="L21">
            <v>123.62850915973374</v>
          </cell>
          <cell r="N21" t="str">
            <v>Issued Shares (m)</v>
          </cell>
          <cell r="O21">
            <v>120.42</v>
          </cell>
          <cell r="P21">
            <v>120.42</v>
          </cell>
          <cell r="Q21">
            <v>132.125</v>
          </cell>
          <cell r="R21">
            <v>132.125</v>
          </cell>
          <cell r="S21">
            <v>132.125</v>
          </cell>
          <cell r="T21">
            <v>132.125</v>
          </cell>
          <cell r="U21">
            <v>132.125</v>
          </cell>
          <cell r="V21">
            <v>132.125</v>
          </cell>
          <cell r="W21">
            <v>132.125</v>
          </cell>
          <cell r="X21">
            <v>132.125</v>
          </cell>
        </row>
        <row r="22">
          <cell r="N22" t="str">
            <v>Market Cap (Wonbn)</v>
          </cell>
          <cell r="O22">
            <v>1872.5309999999999</v>
          </cell>
          <cell r="P22">
            <v>1872.5309999999999</v>
          </cell>
          <cell r="Q22">
            <v>2054.5437499999998</v>
          </cell>
          <cell r="R22">
            <v>2054.5437499999998</v>
          </cell>
          <cell r="S22">
            <v>2054.5437499999998</v>
          </cell>
          <cell r="T22">
            <v>2054.5437499999998</v>
          </cell>
          <cell r="U22">
            <v>2054.5437499999998</v>
          </cell>
          <cell r="V22">
            <v>2054.5437499999998</v>
          </cell>
          <cell r="W22">
            <v>2054.5437499999998</v>
          </cell>
          <cell r="X22">
            <v>2054.5437499999998</v>
          </cell>
        </row>
        <row r="23">
          <cell r="B23" t="str">
            <v>Non-interest Expense</v>
          </cell>
          <cell r="N23" t="str">
            <v>Market Cap (US$mn)</v>
          </cell>
          <cell r="O23">
            <v>1971.0852631578948</v>
          </cell>
          <cell r="P23">
            <v>1971.0852631578948</v>
          </cell>
          <cell r="Q23">
            <v>2162.6776315789475</v>
          </cell>
          <cell r="R23">
            <v>2162.6776315789475</v>
          </cell>
          <cell r="S23">
            <v>2162.6776315789475</v>
          </cell>
          <cell r="T23">
            <v>2162.6776315789475</v>
          </cell>
          <cell r="U23">
            <v>2162.6776315789475</v>
          </cell>
          <cell r="V23">
            <v>2162.6776315789475</v>
          </cell>
          <cell r="W23">
            <v>2162.6776315789475</v>
          </cell>
          <cell r="X23">
            <v>2162.6776315789475</v>
          </cell>
        </row>
        <row r="24">
          <cell r="B24" t="str">
            <v>Salaries &amp; Benefits</v>
          </cell>
          <cell r="C24">
            <v>107.16847300000001</v>
          </cell>
          <cell r="D24">
            <v>98.766052000000002</v>
          </cell>
          <cell r="E24">
            <v>132.53890000000001</v>
          </cell>
          <cell r="F24">
            <v>139.87535099999999</v>
          </cell>
          <cell r="G24">
            <v>158.067294</v>
          </cell>
          <cell r="H24">
            <v>169.01070299999998</v>
          </cell>
          <cell r="I24">
            <v>187.733122804</v>
          </cell>
          <cell r="J24">
            <v>203.09288603685599</v>
          </cell>
          <cell r="K24">
            <v>219.35530669151098</v>
          </cell>
          <cell r="L24">
            <v>236.59153547192719</v>
          </cell>
        </row>
        <row r="25">
          <cell r="B25" t="str">
            <v>Net Occupancy &amp; Equipment</v>
          </cell>
          <cell r="C25">
            <v>1.828999</v>
          </cell>
          <cell r="D25">
            <v>1.9287479999999999</v>
          </cell>
          <cell r="E25">
            <v>2.0369389999999998</v>
          </cell>
          <cell r="F25">
            <v>2.4119800000000002</v>
          </cell>
          <cell r="G25">
            <v>2.779687</v>
          </cell>
          <cell r="H25">
            <v>3.0314130000000001</v>
          </cell>
          <cell r="I25">
            <v>4.3649731559999996</v>
          </cell>
          <cell r="J25">
            <v>5.2695198666551688</v>
          </cell>
          <cell r="K25">
            <v>6.2981784696932053</v>
          </cell>
          <cell r="L25">
            <v>7.6112275624581436</v>
          </cell>
          <cell r="N25" t="str">
            <v>PERFORMANCE RATIOS</v>
          </cell>
        </row>
        <row r="26">
          <cell r="B26" t="str">
            <v>Other Expenses</v>
          </cell>
          <cell r="C26">
            <v>90.402039000000002</v>
          </cell>
          <cell r="D26">
            <v>91.705391000000006</v>
          </cell>
          <cell r="E26">
            <v>102.241602</v>
          </cell>
          <cell r="F26">
            <v>119.61654499999995</v>
          </cell>
          <cell r="G26">
            <v>135.650407</v>
          </cell>
          <cell r="H26">
            <v>149.20329899999996</v>
          </cell>
          <cell r="I26">
            <v>169.20190403999999</v>
          </cell>
          <cell r="J26">
            <v>181.58327820243341</v>
          </cell>
          <cell r="K26">
            <v>189.39679184728826</v>
          </cell>
          <cell r="L26">
            <v>204.83751875790622</v>
          </cell>
          <cell r="N26" t="str">
            <v>Won billions, Year ending Dec 31</v>
          </cell>
          <cell r="O26">
            <v>2000</v>
          </cell>
          <cell r="P26">
            <v>2001</v>
          </cell>
          <cell r="Q26">
            <v>2002</v>
          </cell>
          <cell r="R26">
            <v>2003</v>
          </cell>
          <cell r="S26">
            <v>2004</v>
          </cell>
          <cell r="T26">
            <v>2005</v>
          </cell>
          <cell r="U26">
            <v>2006</v>
          </cell>
          <cell r="V26" t="str">
            <v>2007E</v>
          </cell>
          <cell r="W26" t="str">
            <v>2008E</v>
          </cell>
          <cell r="X26" t="str">
            <v>2009E</v>
          </cell>
        </row>
        <row r="27">
          <cell r="B27" t="str">
            <v>Total Non-interest Expense</v>
          </cell>
          <cell r="C27">
            <v>199.39951100000002</v>
          </cell>
          <cell r="D27">
            <v>192.40019100000001</v>
          </cell>
          <cell r="E27">
            <v>236.817441</v>
          </cell>
          <cell r="F27">
            <v>261.90387599999997</v>
          </cell>
          <cell r="G27">
            <v>296.497388</v>
          </cell>
          <cell r="H27">
            <v>321.24541499999992</v>
          </cell>
          <cell r="I27">
            <v>361.29999999999995</v>
          </cell>
          <cell r="J27">
            <v>389.94568410594457</v>
          </cell>
          <cell r="K27">
            <v>415.05027700849246</v>
          </cell>
          <cell r="L27">
            <v>449.04028179229158</v>
          </cell>
          <cell r="N27" t="str">
            <v>Growth (%)</v>
          </cell>
        </row>
        <row r="28">
          <cell r="N28" t="str">
            <v>Net Interest Income</v>
          </cell>
          <cell r="O28">
            <v>19.194092588123702</v>
          </cell>
          <cell r="P28">
            <v>0.14244527663842543</v>
          </cell>
          <cell r="Q28">
            <v>46.390935166486848</v>
          </cell>
          <cell r="R28">
            <v>14.965388144896163</v>
          </cell>
          <cell r="S28">
            <v>8.3919397970151124</v>
          </cell>
          <cell r="T28">
            <v>7.0770026219432625</v>
          </cell>
          <cell r="U28">
            <v>4.9744678274129317</v>
          </cell>
          <cell r="V28">
            <v>-3.1843212101089091</v>
          </cell>
          <cell r="W28">
            <v>6.5425453915973986</v>
          </cell>
          <cell r="X28">
            <v>10.164178368633326</v>
          </cell>
        </row>
        <row r="29">
          <cell r="B29" t="str">
            <v>Pre-tax Operating Profit</v>
          </cell>
          <cell r="C29">
            <v>64.883817999999962</v>
          </cell>
          <cell r="D29">
            <v>155.41013299999997</v>
          </cell>
          <cell r="E29">
            <v>137.95983000000004</v>
          </cell>
          <cell r="F29">
            <v>141.18718599999988</v>
          </cell>
          <cell r="G29">
            <v>162.21586499999984</v>
          </cell>
          <cell r="H29">
            <v>232.95862400000016</v>
          </cell>
          <cell r="I29">
            <v>332.76172167099992</v>
          </cell>
          <cell r="J29">
            <v>386.6356615199079</v>
          </cell>
          <cell r="K29">
            <v>374.20934625988707</v>
          </cell>
          <cell r="L29">
            <v>382.30870493582552</v>
          </cell>
          <cell r="N29" t="str">
            <v>Non-interest Income</v>
          </cell>
          <cell r="O29">
            <v>21.880539673415122</v>
          </cell>
          <cell r="P29">
            <v>23.731791753191224</v>
          </cell>
          <cell r="Q29">
            <v>-64.272428472715518</v>
          </cell>
          <cell r="R29">
            <v>23.418974886596743</v>
          </cell>
          <cell r="S29">
            <v>6.979675540099417</v>
          </cell>
          <cell r="T29">
            <v>-21.372858686140273</v>
          </cell>
          <cell r="U29">
            <v>23.043813285353099</v>
          </cell>
          <cell r="V29">
            <v>261.45985768483234</v>
          </cell>
          <cell r="W29">
            <v>-16.103824925184295</v>
          </cell>
          <cell r="X29">
            <v>1.9192939071285942</v>
          </cell>
        </row>
        <row r="30">
          <cell r="B30" t="str">
            <v>Associate Profit/Loss</v>
          </cell>
          <cell r="C30">
            <v>-49.278655000000001</v>
          </cell>
          <cell r="D30">
            <v>-124.727327</v>
          </cell>
          <cell r="E30">
            <v>-6.7602659999999659</v>
          </cell>
          <cell r="F30">
            <v>-27.030004999999996</v>
          </cell>
          <cell r="G30">
            <v>8.7279590000001619</v>
          </cell>
          <cell r="H30">
            <v>10.438885999999876</v>
          </cell>
          <cell r="I30">
            <v>1.8062432330000284</v>
          </cell>
          <cell r="J30">
            <v>9.8666032890097899</v>
          </cell>
          <cell r="K30">
            <v>5.0596070528982828</v>
          </cell>
          <cell r="L30">
            <v>5.5138680725025155</v>
          </cell>
          <cell r="N30" t="str">
            <v>Non-interest Expense</v>
          </cell>
          <cell r="O30">
            <v>-1.5725118144990224</v>
          </cell>
          <cell r="P30">
            <v>-3.5101991799769361</v>
          </cell>
          <cell r="Q30">
            <v>23.085865855507382</v>
          </cell>
          <cell r="R30">
            <v>10.593153483150752</v>
          </cell>
          <cell r="S30">
            <v>13.208476532817738</v>
          </cell>
          <cell r="T30">
            <v>8.3467942726024766</v>
          </cell>
          <cell r="U30">
            <v>12.468531262928707</v>
          </cell>
          <cell r="V30">
            <v>7.9285037658302304</v>
          </cell>
          <cell r="W30">
            <v>6.4379717293465921</v>
          </cell>
          <cell r="X30">
            <v>8.1893704610402231</v>
          </cell>
        </row>
        <row r="31">
          <cell r="N31" t="str">
            <v>Recurrent Net Profit After Tax (FD)</v>
          </cell>
          <cell r="O31">
            <v>145.97713062876463</v>
          </cell>
          <cell r="P31">
            <v>139.52063517593874</v>
          </cell>
          <cell r="Q31">
            <v>-11.228549041908298</v>
          </cell>
          <cell r="R31">
            <v>-1.5934519963194727</v>
          </cell>
          <cell r="S31">
            <v>-14.708384897943461</v>
          </cell>
          <cell r="T31">
            <v>44.874840425669625</v>
          </cell>
          <cell r="U31">
            <v>42.610435609727901</v>
          </cell>
          <cell r="V31">
            <v>16.816410990975328</v>
          </cell>
          <cell r="W31">
            <v>-2.9218449036519822</v>
          </cell>
          <cell r="X31">
            <v>2.1643924067875853</v>
          </cell>
        </row>
        <row r="32">
          <cell r="B32" t="str">
            <v>Profit Before Tax</v>
          </cell>
          <cell r="C32">
            <v>15.605162999999962</v>
          </cell>
          <cell r="D32">
            <v>30.682805999999971</v>
          </cell>
          <cell r="E32">
            <v>131.19956400000007</v>
          </cell>
          <cell r="F32">
            <v>114.15718099999989</v>
          </cell>
          <cell r="G32">
            <v>170.94382400000001</v>
          </cell>
          <cell r="H32">
            <v>243.39751000000004</v>
          </cell>
          <cell r="I32">
            <v>334.56796490399995</v>
          </cell>
          <cell r="J32">
            <v>396.50226480891769</v>
          </cell>
          <cell r="K32">
            <v>379.26895331278536</v>
          </cell>
          <cell r="L32">
            <v>387.82257300832805</v>
          </cell>
          <cell r="N32" t="str">
            <v>Net Profit</v>
          </cell>
          <cell r="O32">
            <v>-49.275592820892655</v>
          </cell>
          <cell r="P32">
            <v>96.61958032735734</v>
          </cell>
          <cell r="Q32">
            <v>327.5996269702328</v>
          </cell>
          <cell r="R32">
            <v>-16.333382877003487</v>
          </cell>
          <cell r="S32">
            <v>11.162542960894672</v>
          </cell>
          <cell r="T32">
            <v>43.638288281194917</v>
          </cell>
          <cell r="U32">
            <v>37.235023144900211</v>
          </cell>
          <cell r="V32">
            <v>19.15070887583985</v>
          </cell>
          <cell r="W32">
            <v>-4.0576363289669848</v>
          </cell>
          <cell r="X32">
            <v>2.2552912968039518</v>
          </cell>
        </row>
        <row r="33">
          <cell r="B33" t="str">
            <v>Effective Tax</v>
          </cell>
          <cell r="C33">
            <v>0</v>
          </cell>
          <cell r="D33">
            <v>0</v>
          </cell>
          <cell r="E33">
            <v>-2.8421709430404007E-14</v>
          </cell>
          <cell r="F33">
            <v>4.3869441210790487</v>
          </cell>
          <cell r="G33">
            <v>48.920437271193769</v>
          </cell>
          <cell r="H33">
            <v>68.125206000000034</v>
          </cell>
          <cell r="I33">
            <v>94.032977943000049</v>
          </cell>
          <cell r="J33">
            <v>109.90312275047734</v>
          </cell>
          <cell r="K33">
            <v>104.29896216101602</v>
          </cell>
          <cell r="L33">
            <v>106.65120757729024</v>
          </cell>
        </row>
        <row r="34">
          <cell r="B34" t="str">
            <v xml:space="preserve">Minority Interests </v>
          </cell>
          <cell r="C34">
            <v>0</v>
          </cell>
          <cell r="D34">
            <v>0</v>
          </cell>
          <cell r="E34">
            <v>0</v>
          </cell>
          <cell r="F34">
            <v>0</v>
          </cell>
          <cell r="G34">
            <v>0</v>
          </cell>
          <cell r="H34">
            <v>0</v>
          </cell>
          <cell r="I34">
            <v>0</v>
          </cell>
          <cell r="J34">
            <v>0</v>
          </cell>
          <cell r="K34">
            <v>0</v>
          </cell>
          <cell r="L34">
            <v>0</v>
          </cell>
          <cell r="N34" t="str">
            <v>Gross Customer Loans</v>
          </cell>
          <cell r="O34">
            <v>16.874829523661859</v>
          </cell>
          <cell r="P34">
            <v>20.584814639195592</v>
          </cell>
          <cell r="Q34">
            <v>8.8731818019098121</v>
          </cell>
          <cell r="R34">
            <v>14.302398892121237</v>
          </cell>
          <cell r="S34">
            <v>11.831625407317304</v>
          </cell>
          <cell r="T34">
            <v>5.5445705283399871</v>
          </cell>
          <cell r="U34">
            <v>16.873281626857949</v>
          </cell>
          <cell r="V34">
            <v>13.046403006933804</v>
          </cell>
          <cell r="W34">
            <v>11.364094532789881</v>
          </cell>
          <cell r="X34">
            <v>12.402616335753702</v>
          </cell>
        </row>
        <row r="35">
          <cell r="B35" t="str">
            <v>Preference Dividend</v>
          </cell>
          <cell r="C35">
            <v>0</v>
          </cell>
          <cell r="D35">
            <v>0</v>
          </cell>
          <cell r="E35">
            <v>0</v>
          </cell>
          <cell r="F35">
            <v>0</v>
          </cell>
          <cell r="G35">
            <v>0</v>
          </cell>
          <cell r="H35">
            <v>0</v>
          </cell>
          <cell r="I35">
            <v>0</v>
          </cell>
          <cell r="J35">
            <v>0</v>
          </cell>
          <cell r="K35">
            <v>0</v>
          </cell>
          <cell r="L35">
            <v>0</v>
          </cell>
          <cell r="N35" t="str">
            <v>Total Deposits</v>
          </cell>
          <cell r="O35">
            <v>20.305498208291262</v>
          </cell>
          <cell r="P35">
            <v>15.389922871921913</v>
          </cell>
          <cell r="Q35">
            <v>12.258937954969706</v>
          </cell>
          <cell r="R35">
            <v>7.7654261897086796</v>
          </cell>
          <cell r="S35">
            <v>4.8546454824977658</v>
          </cell>
          <cell r="T35">
            <v>9.18769091004914</v>
          </cell>
          <cell r="U35">
            <v>5.172830838689757</v>
          </cell>
          <cell r="V35">
            <v>4.9417379524641092</v>
          </cell>
          <cell r="W35">
            <v>6.1302533287015626</v>
          </cell>
          <cell r="X35">
            <v>8.4709729103287437</v>
          </cell>
        </row>
        <row r="36">
          <cell r="B36" t="str">
            <v>Net Profit</v>
          </cell>
          <cell r="C36">
            <v>15.605162999999962</v>
          </cell>
          <cell r="D36">
            <v>30.682805999999971</v>
          </cell>
          <cell r="E36">
            <v>131.19956400000009</v>
          </cell>
          <cell r="F36">
            <v>109.77023687892084</v>
          </cell>
          <cell r="G36">
            <v>122.02338672880623</v>
          </cell>
          <cell r="H36">
            <v>175.27230400000002</v>
          </cell>
          <cell r="I36">
            <v>240.5349869609999</v>
          </cell>
          <cell r="J36">
            <v>286.59914205844035</v>
          </cell>
          <cell r="K36">
            <v>274.96999115176936</v>
          </cell>
          <cell r="L36">
            <v>281.17136543103783</v>
          </cell>
          <cell r="N36" t="str">
            <v>Avg Earning Assets</v>
          </cell>
          <cell r="O36">
            <v>15.97959103957065</v>
          </cell>
          <cell r="P36">
            <v>15.127231430001586</v>
          </cell>
          <cell r="Q36">
            <v>-100</v>
          </cell>
          <cell r="R36" t="e">
            <v>#DIV/0!</v>
          </cell>
          <cell r="T36">
            <v>7.1403802823402529</v>
          </cell>
          <cell r="U36">
            <v>5.8860196896747707</v>
          </cell>
          <cell r="V36">
            <v>8.5141519773088703</v>
          </cell>
          <cell r="W36">
            <v>7.5270292072731726</v>
          </cell>
          <cell r="X36">
            <v>10.015494164378612</v>
          </cell>
        </row>
        <row r="37">
          <cell r="B37" t="str">
            <v>EPS - Reported (Won)</v>
          </cell>
          <cell r="C37">
            <v>129.58946188340775</v>
          </cell>
          <cell r="D37">
            <v>254.79825610363704</v>
          </cell>
          <cell r="E37">
            <v>992.99575402081427</v>
          </cell>
          <cell r="F37">
            <v>830.8059555642069</v>
          </cell>
          <cell r="G37">
            <v>923.5450272757331</v>
          </cell>
          <cell r="H37">
            <v>1326.5642686849574</v>
          </cell>
          <cell r="I37">
            <v>1820.5107811617777</v>
          </cell>
          <cell r="J37">
            <v>2169.1515009153482</v>
          </cell>
          <cell r="K37">
            <v>2081.1352215838742</v>
          </cell>
          <cell r="L37">
            <v>2128.0708831109769</v>
          </cell>
          <cell r="N37" t="str">
            <v>Total Interest-bearing Liab</v>
          </cell>
          <cell r="O37" t="e">
            <v>#DIV/0!</v>
          </cell>
          <cell r="P37" t="e">
            <v>#DIV/0!</v>
          </cell>
          <cell r="Q37" t="e">
            <v>#DIV/0!</v>
          </cell>
          <cell r="R37" t="e">
            <v>#DIV/0!</v>
          </cell>
          <cell r="T37">
            <v>6.8990393616055412</v>
          </cell>
          <cell r="U37">
            <v>5.858411532772978</v>
          </cell>
          <cell r="V37">
            <v>8.0595637119371908</v>
          </cell>
          <cell r="W37">
            <v>9.5304438500316557</v>
          </cell>
          <cell r="X37">
            <v>9.6424978769059635</v>
          </cell>
        </row>
        <row r="38">
          <cell r="B38" t="str">
            <v>EPS - ModelWare (Won)</v>
          </cell>
          <cell r="E38">
            <v>1013.2494304635768</v>
          </cell>
          <cell r="F38">
            <v>859.25791393695999</v>
          </cell>
          <cell r="G38">
            <v>954.53668668916737</v>
          </cell>
          <cell r="H38">
            <v>1365.079803216651</v>
          </cell>
          <cell r="I38">
            <v>1878.9637543916738</v>
          </cell>
          <cell r="J38">
            <v>2237.9490153293173</v>
          </cell>
          <cell r="K38">
            <v>2143.2715563568795</v>
          </cell>
          <cell r="L38">
            <v>2183.7078518344224</v>
          </cell>
          <cell r="N38" t="str">
            <v>Risk-weighted Assets</v>
          </cell>
          <cell r="O38" t="e">
            <v>#DIV/0!</v>
          </cell>
          <cell r="P38" t="e">
            <v>#DIV/0!</v>
          </cell>
          <cell r="Q38" t="e">
            <v>#DIV/0!</v>
          </cell>
          <cell r="R38">
            <v>7.5781305462630622</v>
          </cell>
          <cell r="S38">
            <v>6.3495368218855486</v>
          </cell>
          <cell r="T38">
            <v>14.964237479913445</v>
          </cell>
          <cell r="U38">
            <v>15.931281422262543</v>
          </cell>
          <cell r="V38">
            <v>7.1373663922500885</v>
          </cell>
          <cell r="W38">
            <v>19.287010129767346</v>
          </cell>
          <cell r="X38">
            <v>9.5031871878697327</v>
          </cell>
        </row>
        <row r="40">
          <cell r="B40" t="str">
            <v>Selective Balance Sheet Data</v>
          </cell>
          <cell r="N40" t="str">
            <v>Revenue Breakdown (%)</v>
          </cell>
        </row>
        <row r="41">
          <cell r="B41" t="str">
            <v>Won billions, Year ending Dec 31</v>
          </cell>
          <cell r="C41">
            <v>2000</v>
          </cell>
          <cell r="D41">
            <v>2001</v>
          </cell>
          <cell r="E41">
            <v>2002</v>
          </cell>
          <cell r="F41">
            <v>2003</v>
          </cell>
          <cell r="G41">
            <v>2004</v>
          </cell>
          <cell r="H41">
            <v>2005</v>
          </cell>
          <cell r="I41">
            <v>2006</v>
          </cell>
          <cell r="J41" t="str">
            <v>2007E</v>
          </cell>
          <cell r="K41" t="str">
            <v>2008E</v>
          </cell>
          <cell r="L41" t="str">
            <v>2009E</v>
          </cell>
          <cell r="N41" t="str">
            <v>NII/Operating Income</v>
          </cell>
          <cell r="O41">
            <v>82.793797599353738</v>
          </cell>
          <cell r="P41">
            <v>79.568827422204222</v>
          </cell>
          <cell r="Q41">
            <v>94.102846825848445</v>
          </cell>
          <cell r="R41">
            <v>93.696553276669732</v>
          </cell>
          <cell r="S41">
            <v>93.773568664997782</v>
          </cell>
          <cell r="T41">
            <v>95.35099238999301</v>
          </cell>
          <cell r="U41">
            <v>94.594015435915082</v>
          </cell>
          <cell r="V41">
            <v>82.415353429484853</v>
          </cell>
          <cell r="W41">
            <v>85.615436525819405</v>
          </cell>
          <cell r="X41">
            <v>86.547174411778343</v>
          </cell>
        </row>
        <row r="42">
          <cell r="B42" t="str">
            <v>Total Assets</v>
          </cell>
          <cell r="C42">
            <v>13028.76828</v>
          </cell>
          <cell r="D42">
            <v>14551.469909000001</v>
          </cell>
          <cell r="E42">
            <v>16020.457914000001</v>
          </cell>
          <cell r="F42">
            <v>16909.019744999998</v>
          </cell>
          <cell r="G42">
            <v>18584.948699</v>
          </cell>
          <cell r="H42">
            <v>19623.959286000001</v>
          </cell>
          <cell r="I42">
            <v>21857.747097563002</v>
          </cell>
          <cell r="J42">
            <v>22892.646994126611</v>
          </cell>
          <cell r="K42">
            <v>25058.178523756134</v>
          </cell>
          <cell r="L42">
            <v>27439.504134739251</v>
          </cell>
          <cell r="N42" t="str">
            <v>Non-interest Inc/Opg Income</v>
          </cell>
          <cell r="O42">
            <v>17.206202400646266</v>
          </cell>
          <cell r="P42">
            <v>20.43117257779577</v>
          </cell>
          <cell r="Q42">
            <v>5.897153174151561</v>
          </cell>
          <cell r="R42">
            <v>6.3034467233302722</v>
          </cell>
          <cell r="S42">
            <v>6.2264313350022187</v>
          </cell>
          <cell r="T42">
            <v>4.6490076100069953</v>
          </cell>
          <cell r="U42">
            <v>5.4059845640849185</v>
          </cell>
          <cell r="V42">
            <v>17.584646570515144</v>
          </cell>
          <cell r="W42">
            <v>14.384563474180595</v>
          </cell>
          <cell r="X42">
            <v>13.452825588221653</v>
          </cell>
        </row>
        <row r="43">
          <cell r="B43" t="str">
            <v>RWA</v>
          </cell>
          <cell r="C43">
            <v>0</v>
          </cell>
          <cell r="D43">
            <v>0</v>
          </cell>
          <cell r="E43">
            <v>9000.9930000000004</v>
          </cell>
          <cell r="F43">
            <v>9683.1</v>
          </cell>
          <cell r="G43">
            <v>10297.932000000001</v>
          </cell>
          <cell r="H43">
            <v>11838.939</v>
          </cell>
          <cell r="I43">
            <v>13725.033689499996</v>
          </cell>
          <cell r="J43">
            <v>14704.63963137937</v>
          </cell>
          <cell r="K43">
            <v>17540.724966629292</v>
          </cell>
          <cell r="L43">
            <v>19207.652894317474</v>
          </cell>
          <cell r="N43" t="str">
            <v>Forex Income/Operating Income</v>
          </cell>
          <cell r="O43">
            <v>2.5353030286027392</v>
          </cell>
          <cell r="P43">
            <v>1.9389354982686833</v>
          </cell>
          <cell r="Q43">
            <v>1.8073202341508645</v>
          </cell>
          <cell r="R43">
            <v>2.2195005616987196</v>
          </cell>
          <cell r="S43">
            <v>1.0704776270522924</v>
          </cell>
          <cell r="T43">
            <v>0.65028340541735008</v>
          </cell>
          <cell r="U43">
            <v>2.0822408732121653</v>
          </cell>
          <cell r="V43">
            <v>-0.46648896481877328</v>
          </cell>
          <cell r="W43">
            <v>0</v>
          </cell>
          <cell r="X43">
            <v>0</v>
          </cell>
        </row>
        <row r="44">
          <cell r="B44" t="str">
            <v>Total Liquid Assets</v>
          </cell>
          <cell r="C44">
            <v>5962.1525149999998</v>
          </cell>
          <cell r="D44">
            <v>6459.7277969999996</v>
          </cell>
          <cell r="E44">
            <v>6806.4684619999998</v>
          </cell>
          <cell r="F44">
            <v>6392.2568350000001</v>
          </cell>
          <cell r="G44">
            <v>6306.6910909999997</v>
          </cell>
          <cell r="H44">
            <v>6990.019558</v>
          </cell>
          <cell r="I44">
            <v>6916.715082701</v>
          </cell>
          <cell r="J44">
            <v>6057.3941127551834</v>
          </cell>
          <cell r="K44">
            <v>6395.1286551307076</v>
          </cell>
          <cell r="L44">
            <v>6536.4936267440326</v>
          </cell>
        </row>
        <row r="45">
          <cell r="B45" t="str">
            <v>Gross Customer Loans</v>
          </cell>
          <cell r="C45">
            <v>6882.8090649999995</v>
          </cell>
          <cell r="D45">
            <v>8299.6225530000011</v>
          </cell>
          <cell r="E45">
            <v>9036.0631510000003</v>
          </cell>
          <cell r="F45">
            <v>10328.436947</v>
          </cell>
          <cell r="G45">
            <v>11550.458917</v>
          </cell>
          <cell r="H45">
            <v>12190.882258</v>
          </cell>
          <cell r="I45">
            <v>14247.884154190999</v>
          </cell>
          <cell r="J45">
            <v>16106.72054090782</v>
          </cell>
          <cell r="K45">
            <v>17937.103489308869</v>
          </cell>
          <cell r="L45">
            <v>20161.773616834937</v>
          </cell>
          <cell r="N45" t="str">
            <v>Efficiency (%)</v>
          </cell>
        </row>
        <row r="46">
          <cell r="B46" t="str">
            <v>Total Customer Deposits</v>
          </cell>
          <cell r="C46">
            <v>8873.0444650000009</v>
          </cell>
          <cell r="D46">
            <v>10182.091259999999</v>
          </cell>
          <cell r="E46">
            <v>11062.237114</v>
          </cell>
          <cell r="F46">
            <v>12168.536905000001</v>
          </cell>
          <cell r="G46">
            <v>12489.438663999999</v>
          </cell>
          <cell r="H46">
            <v>13424.226704999999</v>
          </cell>
          <cell r="I46">
            <v>13225.490707831001</v>
          </cell>
          <cell r="J46">
            <v>12431.96126536114</v>
          </cell>
          <cell r="K46">
            <v>12183.322040053918</v>
          </cell>
          <cell r="L46">
            <v>12426.988480854996</v>
          </cell>
          <cell r="N46" t="str">
            <v>Cost/Income</v>
          </cell>
          <cell r="O46">
            <v>48.433895852877576</v>
          </cell>
          <cell r="P46">
            <v>44.849517628182141</v>
          </cell>
          <cell r="Q46">
            <v>44.597609483168519</v>
          </cell>
          <cell r="R46">
            <v>37.9</v>
          </cell>
          <cell r="S46">
            <v>44.651119455668166</v>
          </cell>
          <cell r="T46">
            <v>45.940634137583992</v>
          </cell>
          <cell r="U46">
            <v>48.829555575097032</v>
          </cell>
          <cell r="V46">
            <v>47.426131082857722</v>
          </cell>
          <cell r="W46">
            <v>49.219270113564278</v>
          </cell>
          <cell r="X46">
            <v>48.863006066283077</v>
          </cell>
        </row>
        <row r="47">
          <cell r="B47" t="str">
            <v>Certificates of Deposits</v>
          </cell>
          <cell r="C47">
            <v>136.52538000000001</v>
          </cell>
          <cell r="D47">
            <v>225.59719999999999</v>
          </cell>
          <cell r="E47">
            <v>603.66183199999978</v>
          </cell>
          <cell r="F47">
            <v>432.89160899999843</v>
          </cell>
          <cell r="G47">
            <v>700.82924800000001</v>
          </cell>
          <cell r="H47">
            <v>976.23114500000156</v>
          </cell>
          <cell r="I47">
            <v>1899.911154224</v>
          </cell>
          <cell r="J47">
            <v>3419.8400776031999</v>
          </cell>
          <cell r="K47">
            <v>4616.7841047643205</v>
          </cell>
          <cell r="L47">
            <v>5770.9801309554005</v>
          </cell>
          <cell r="N47" t="str">
            <v>Expenses/Avg Assets</v>
          </cell>
          <cell r="O47">
            <v>1.639892993456421</v>
          </cell>
          <cell r="P47">
            <v>1.3952032588082299</v>
          </cell>
          <cell r="Q47">
            <v>1.5492476782693207</v>
          </cell>
          <cell r="R47">
            <v>1.5906955993176448</v>
          </cell>
          <cell r="S47">
            <v>1.6706916752224743</v>
          </cell>
          <cell r="T47">
            <v>1.6815210480556735</v>
          </cell>
          <cell r="U47">
            <v>1.7419726983225741</v>
          </cell>
          <cell r="V47">
            <v>1.7427586595415461</v>
          </cell>
          <cell r="W47">
            <v>1.7311496622876863</v>
          </cell>
          <cell r="X47">
            <v>1.710705155171744</v>
          </cell>
        </row>
        <row r="48">
          <cell r="B48" t="str">
            <v>Other Interest Bearing Liability</v>
          </cell>
          <cell r="C48">
            <v>2751.1073500000002</v>
          </cell>
          <cell r="D48">
            <v>2682.7817380000015</v>
          </cell>
          <cell r="E48">
            <v>2820.9569869999996</v>
          </cell>
          <cell r="F48">
            <v>2785.8668209999996</v>
          </cell>
          <cell r="G48">
            <v>3410.4945430000007</v>
          </cell>
          <cell r="H48">
            <v>3392.2359759999999</v>
          </cell>
          <cell r="I48">
            <v>4154.7991992440002</v>
          </cell>
          <cell r="J48">
            <v>4262.1623079020028</v>
          </cell>
          <cell r="K48">
            <v>5211.1648079020051</v>
          </cell>
          <cell r="L48">
            <v>5922.2201079020015</v>
          </cell>
        </row>
        <row r="49">
          <cell r="B49" t="str">
            <v>EOP Shareholders' Equity</v>
          </cell>
          <cell r="C49">
            <v>532.42887800000005</v>
          </cell>
          <cell r="D49">
            <v>560.42844000000002</v>
          </cell>
          <cell r="E49">
            <v>712.17310000000009</v>
          </cell>
          <cell r="F49">
            <v>837.74458000000004</v>
          </cell>
          <cell r="G49">
            <v>949.07193300000006</v>
          </cell>
          <cell r="H49">
            <v>1076.9532260000001</v>
          </cell>
          <cell r="I49">
            <v>1261.7219761820002</v>
          </cell>
          <cell r="J49">
            <v>1465.2616775994404</v>
          </cell>
          <cell r="K49">
            <v>1654.3504187512096</v>
          </cell>
          <cell r="L49">
            <v>1843.0343268346421</v>
          </cell>
          <cell r="N49" t="str">
            <v>Rev Per Employee</v>
          </cell>
          <cell r="O49">
            <v>2.0775844771901492E-2</v>
          </cell>
          <cell r="P49">
            <v>2.2419741670804044E-2</v>
          </cell>
          <cell r="Q49">
            <v>5.1016887255608399E-2</v>
          </cell>
          <cell r="R49">
            <v>0.29669686039196702</v>
          </cell>
          <cell r="S49">
            <v>0.32455095454545441</v>
          </cell>
          <cell r="T49">
            <v>0.35334110106114203</v>
          </cell>
          <cell r="U49">
            <v>0.38169756083105488</v>
          </cell>
          <cell r="V49">
            <v>0.42035630917730871</v>
          </cell>
          <cell r="W49">
            <v>0.427896724508951</v>
          </cell>
          <cell r="X49">
            <v>0.46286631176354937</v>
          </cell>
        </row>
        <row r="50">
          <cell r="N50" t="str">
            <v>Exp Per Employee</v>
          </cell>
          <cell r="O50">
            <v>1.0062551019378281E-2</v>
          </cell>
          <cell r="P50">
            <v>1.0055145992840159E-2</v>
          </cell>
          <cell r="Q50">
            <v>2.2752312148724599E-2</v>
          </cell>
          <cell r="R50">
            <v>0.12673790273409144</v>
          </cell>
          <cell r="S50">
            <v>0.14491563440860214</v>
          </cell>
          <cell r="T50">
            <v>0.16232714249621016</v>
          </cell>
          <cell r="U50">
            <v>0.18638122259478976</v>
          </cell>
          <cell r="V50">
            <v>0.19935873420549313</v>
          </cell>
          <cell r="W50">
            <v>0.2106076446431546</v>
          </cell>
          <cell r="X50">
            <v>0.22617039399580385</v>
          </cell>
        </row>
        <row r="51">
          <cell r="B51" t="str">
            <v>Avg Loans</v>
          </cell>
          <cell r="C51">
            <v>6385.9260744999992</v>
          </cell>
          <cell r="D51">
            <v>7591.2158090000003</v>
          </cell>
          <cell r="E51">
            <v>8667.8428520000016</v>
          </cell>
          <cell r="F51">
            <v>9682.2500490000002</v>
          </cell>
          <cell r="G51">
            <v>10939.447931999999</v>
          </cell>
          <cell r="H51">
            <v>11870.670587500001</v>
          </cell>
          <cell r="I51">
            <v>13219.383206095499</v>
          </cell>
          <cell r="J51">
            <v>15177.302347549408</v>
          </cell>
          <cell r="K51">
            <v>17021.912015108344</v>
          </cell>
          <cell r="L51">
            <v>19049.438553071901</v>
          </cell>
          <cell r="N51" t="str">
            <v>Rev Per Branch</v>
          </cell>
          <cell r="O51">
            <v>0.36066065703022337</v>
          </cell>
          <cell r="P51">
            <v>0.37597769237510953</v>
          </cell>
          <cell r="Q51">
            <v>0.82776191893998441</v>
          </cell>
          <cell r="R51">
            <v>3.9556391096774184</v>
          </cell>
          <cell r="S51">
            <v>4.2160714476190462</v>
          </cell>
          <cell r="T51">
            <v>4.3978744591194969</v>
          </cell>
          <cell r="U51">
            <v>4.3912209001246287</v>
          </cell>
          <cell r="V51">
            <v>4.5805957701995315</v>
          </cell>
          <cell r="W51">
            <v>4.5829774029875745</v>
          </cell>
          <cell r="X51">
            <v>4.9674487139662293</v>
          </cell>
        </row>
        <row r="52">
          <cell r="B52" t="str">
            <v>Avg Total Assets</v>
          </cell>
          <cell r="C52">
            <v>12159.300137</v>
          </cell>
          <cell r="D52">
            <v>13790.119094500002</v>
          </cell>
          <cell r="E52">
            <v>15285.963911500001</v>
          </cell>
          <cell r="F52">
            <v>16464.738829499998</v>
          </cell>
          <cell r="G52">
            <v>17746.984221999999</v>
          </cell>
          <cell r="H52">
            <v>19104.453992499999</v>
          </cell>
          <cell r="I52">
            <v>20740.853191781502</v>
          </cell>
          <cell r="J52">
            <v>22375.197045844805</v>
          </cell>
          <cell r="K52">
            <v>23975.412758941373</v>
          </cell>
          <cell r="L52">
            <v>26248.841329247691</v>
          </cell>
          <cell r="N52" t="str">
            <v>Exp Per Branch</v>
          </cell>
          <cell r="O52">
            <v>0.1746820070083224</v>
          </cell>
          <cell r="P52">
            <v>0.1686241814198072</v>
          </cell>
          <cell r="Q52">
            <v>0.36916202805923615</v>
          </cell>
          <cell r="R52">
            <v>1.6897024258064515</v>
          </cell>
          <cell r="S52">
            <v>1.8825230984126984</v>
          </cell>
          <cell r="T52">
            <v>2.0204114150943391</v>
          </cell>
          <cell r="U52">
            <v>2.1442136498516318</v>
          </cell>
          <cell r="V52">
            <v>2.1723993543506661</v>
          </cell>
          <cell r="W52">
            <v>2.2557080272200678</v>
          </cell>
          <cell r="X52">
            <v>2.4272447664448196</v>
          </cell>
        </row>
        <row r="53">
          <cell r="B53" t="str">
            <v>Avg Total Deposits</v>
          </cell>
          <cell r="C53">
            <v>8296.3607030000003</v>
          </cell>
          <cell r="D53">
            <v>9758.2770999999993</v>
          </cell>
          <cell r="E53">
            <v>11096.3880395</v>
          </cell>
          <cell r="F53">
            <v>12192.979877</v>
          </cell>
          <cell r="G53">
            <v>12955.728714000001</v>
          </cell>
          <cell r="H53">
            <v>13872.0239815</v>
          </cell>
          <cell r="I53">
            <v>14855.840814868501</v>
          </cell>
          <cell r="J53">
            <v>15606.71015915192</v>
          </cell>
          <cell r="K53">
            <v>16472.933281046091</v>
          </cell>
          <cell r="L53">
            <v>17681.292004386269</v>
          </cell>
          <cell r="N53" t="str">
            <v>Net Profit Per Branch</v>
          </cell>
          <cell r="O53">
            <v>1.3670751642575526E-2</v>
          </cell>
          <cell r="P53">
            <v>2.6891153374233104E-2</v>
          </cell>
          <cell r="Q53">
            <v>0.2045199750584569</v>
          </cell>
          <cell r="R53">
            <v>0.70819507663819892</v>
          </cell>
          <cell r="S53">
            <v>0.77475166177019827</v>
          </cell>
          <cell r="T53">
            <v>1.1023415345911951</v>
          </cell>
          <cell r="U53">
            <v>1.4275073410148362</v>
          </cell>
          <cell r="V53">
            <v>1.5966526019968821</v>
          </cell>
          <cell r="W53">
            <v>1.4944021258248334</v>
          </cell>
          <cell r="X53">
            <v>1.5198452185461504</v>
          </cell>
        </row>
        <row r="54">
          <cell r="B54" t="str">
            <v>Avg Shareholders' Equity</v>
          </cell>
          <cell r="D54">
            <v>546.42865900000004</v>
          </cell>
          <cell r="E54">
            <v>636.30077000000006</v>
          </cell>
          <cell r="F54">
            <v>774.95884000000001</v>
          </cell>
          <cell r="G54">
            <v>893.40825650000011</v>
          </cell>
          <cell r="H54">
            <v>1013.0125795000001</v>
          </cell>
          <cell r="I54">
            <v>1169.3376010910001</v>
          </cell>
          <cell r="J54">
            <v>1363.4918268907204</v>
          </cell>
          <cell r="K54">
            <v>1559.806048175325</v>
          </cell>
          <cell r="L54">
            <v>1748.6923727929259</v>
          </cell>
        </row>
        <row r="55">
          <cell r="B55" t="str">
            <v>Avg Equity/Avg Assets (%)</v>
          </cell>
          <cell r="C55">
            <v>4.2892668214757794</v>
          </cell>
          <cell r="D55">
            <v>3.96246511908614</v>
          </cell>
          <cell r="E55">
            <v>4.1626473389832848</v>
          </cell>
          <cell r="F55">
            <v>4.7067788200290206</v>
          </cell>
          <cell r="G55">
            <v>5.0341412677455875</v>
          </cell>
          <cell r="H55">
            <v>5.3024942764534764</v>
          </cell>
          <cell r="I55">
            <v>5.6378471525672174</v>
          </cell>
          <cell r="J55">
            <v>6.09376455589216</v>
          </cell>
          <cell r="K55">
            <v>6.5058569120717724</v>
          </cell>
          <cell r="L55">
            <v>6.6619792883751057</v>
          </cell>
          <cell r="N55" t="str">
            <v>Net Interest Margin Analysis (%)</v>
          </cell>
        </row>
        <row r="56">
          <cell r="B56" t="str">
            <v>Avg EA/Avg Assets (%)</v>
          </cell>
          <cell r="C56">
            <v>89.451225140031269</v>
          </cell>
          <cell r="D56">
            <v>90.803986569588204</v>
          </cell>
          <cell r="E56">
            <v>0</v>
          </cell>
          <cell r="F56">
            <v>90.19338641143797</v>
          </cell>
          <cell r="G56">
            <v>88.907848374403102</v>
          </cell>
          <cell r="H56">
            <v>88.487763150083154</v>
          </cell>
          <cell r="I56">
            <v>86.303786948807272</v>
          </cell>
          <cell r="J56">
            <v>86.811244535412442</v>
          </cell>
          <cell r="K56">
            <v>87.1152937520839</v>
          </cell>
          <cell r="L56">
            <v>87.539530756534518</v>
          </cell>
          <cell r="N56" t="str">
            <v>Int Income/Avg EA</v>
          </cell>
          <cell r="O56">
            <v>8.8484681093292874</v>
          </cell>
          <cell r="P56">
            <v>7.7832875406960449</v>
          </cell>
          <cell r="Q56" t="e">
            <v>#DIV/0!</v>
          </cell>
          <cell r="R56">
            <v>7.073698293959942</v>
          </cell>
          <cell r="S56">
            <v>6.6093197910558992</v>
          </cell>
          <cell r="T56">
            <v>6.2739572616648784</v>
          </cell>
          <cell r="U56">
            <v>6.4903620106807249</v>
          </cell>
          <cell r="V56">
            <v>6.573786887799991</v>
          </cell>
          <cell r="W56">
            <v>6.6962604360194078</v>
          </cell>
          <cell r="X56">
            <v>6.7695379261876809</v>
          </cell>
        </row>
        <row r="57">
          <cell r="B57" t="str">
            <v>Avg Loans/Avg EA (%)</v>
          </cell>
          <cell r="C57">
            <v>58.712289344609822</v>
          </cell>
          <cell r="D57">
            <v>60.623136978697254</v>
          </cell>
          <cell r="E57" t="e">
            <v>#DIV/0!</v>
          </cell>
          <cell r="F57">
            <v>65.199873763795935</v>
          </cell>
          <cell r="G57">
            <v>69.331523279202571</v>
          </cell>
          <cell r="H57">
            <v>70.219447259833473</v>
          </cell>
          <cell r="I57">
            <v>73.850718003925863</v>
          </cell>
          <cell r="J57">
            <v>78.136100778758205</v>
          </cell>
          <cell r="K57">
            <v>81.498167424749838</v>
          </cell>
          <cell r="L57">
            <v>82.902538358273432</v>
          </cell>
          <cell r="N57" t="str">
            <v>Int Exp/Avg Int Bearing Liab.</v>
          </cell>
          <cell r="O57" t="e">
            <v>#DIV/0!</v>
          </cell>
          <cell r="P57" t="e">
            <v>#DIV/0!</v>
          </cell>
          <cell r="Q57" t="e">
            <v>#DIV/0!</v>
          </cell>
          <cell r="R57">
            <v>3.4374982223136863</v>
          </cell>
          <cell r="S57">
            <v>2.9716624752967347</v>
          </cell>
          <cell r="T57">
            <v>2.6102938971449956</v>
          </cell>
          <cell r="U57">
            <v>2.9216774300978026</v>
          </cell>
          <cell r="V57">
            <v>3.4234127499754949</v>
          </cell>
          <cell r="W57">
            <v>3.4968448793650251</v>
          </cell>
          <cell r="X57">
            <v>3.5753924944599453</v>
          </cell>
        </row>
        <row r="58">
          <cell r="N58" t="str">
            <v xml:space="preserve">Net Interest Spread </v>
          </cell>
          <cell r="O58">
            <v>0</v>
          </cell>
          <cell r="P58">
            <v>0</v>
          </cell>
          <cell r="Q58">
            <v>0</v>
          </cell>
          <cell r="R58">
            <v>3.6362000716462552</v>
          </cell>
          <cell r="S58">
            <v>3.637657315759165</v>
          </cell>
          <cell r="T58">
            <v>3.6636633645198828</v>
          </cell>
          <cell r="U58">
            <v>3.5686845805829233</v>
          </cell>
          <cell r="V58">
            <v>3.1503741378244965</v>
          </cell>
          <cell r="W58">
            <v>3.1994155566543827</v>
          </cell>
          <cell r="X58">
            <v>3.194145431727736</v>
          </cell>
        </row>
        <row r="59">
          <cell r="B59" t="str">
            <v>Asset Quality</v>
          </cell>
          <cell r="N59" t="str">
            <v>Contribution From Free Funds</v>
          </cell>
          <cell r="O59">
            <v>3.133845754144629</v>
          </cell>
          <cell r="P59">
            <v>2.7259491350720646</v>
          </cell>
          <cell r="Q59">
            <v>0</v>
          </cell>
          <cell r="R59">
            <v>-2.131221853767995E-2</v>
          </cell>
          <cell r="S59">
            <v>3.4151802864135217E-2</v>
          </cell>
          <cell r="T59">
            <v>3.5811066397547275E-2</v>
          </cell>
          <cell r="U59">
            <v>4.083432169057355E-2</v>
          </cell>
          <cell r="V59">
            <v>6.198768441845548E-2</v>
          </cell>
          <cell r="W59">
            <v>-6.5524168161568141E-4</v>
          </cell>
          <cell r="X59">
            <v>1.1454314217627104E-2</v>
          </cell>
        </row>
        <row r="60">
          <cell r="B60" t="str">
            <v>Won billions, Year ending Dec 31</v>
          </cell>
          <cell r="C60">
            <v>2000</v>
          </cell>
          <cell r="D60">
            <v>2001</v>
          </cell>
          <cell r="E60">
            <v>2002</v>
          </cell>
          <cell r="F60">
            <v>2003</v>
          </cell>
          <cell r="G60">
            <v>2004</v>
          </cell>
          <cell r="H60">
            <v>2005</v>
          </cell>
          <cell r="I60">
            <v>2006</v>
          </cell>
          <cell r="J60" t="str">
            <v>2007E</v>
          </cell>
          <cell r="K60" t="str">
            <v>2008E</v>
          </cell>
          <cell r="L60" t="str">
            <v>2009E</v>
          </cell>
          <cell r="N60" t="str">
            <v>Net Interest Margin</v>
          </cell>
          <cell r="O60">
            <v>3.133845754144629</v>
          </cell>
          <cell r="P60">
            <v>2.7259491350720646</v>
          </cell>
          <cell r="Q60">
            <v>0</v>
          </cell>
          <cell r="R60">
            <v>3.6148878531085753</v>
          </cell>
          <cell r="S60">
            <v>3.6718091186233002</v>
          </cell>
          <cell r="T60">
            <v>3.6994744309174301</v>
          </cell>
          <cell r="U60">
            <v>3.6095189022734968</v>
          </cell>
          <cell r="V60">
            <v>3.212361822242952</v>
          </cell>
          <cell r="W60">
            <v>3.198760314972767</v>
          </cell>
          <cell r="X60">
            <v>3.2055997459453631</v>
          </cell>
        </row>
        <row r="61">
          <cell r="B61" t="str">
            <v>Non-performing Loans (NPL)</v>
          </cell>
          <cell r="C61">
            <v>0</v>
          </cell>
          <cell r="D61">
            <v>0</v>
          </cell>
          <cell r="E61">
            <v>217.649</v>
          </cell>
          <cell r="F61">
            <v>236.88145500000002</v>
          </cell>
          <cell r="G61">
            <v>159.47999999999999</v>
          </cell>
          <cell r="H61">
            <v>118.245</v>
          </cell>
          <cell r="I61">
            <v>105.184</v>
          </cell>
          <cell r="J61">
            <v>139.01811632209984</v>
          </cell>
          <cell r="K61">
            <v>186.72139276253719</v>
          </cell>
          <cell r="L61">
            <v>220.80719635920269</v>
          </cell>
        </row>
        <row r="62">
          <cell r="B62" t="str">
            <v>Gross NPL Ratio (%)</v>
          </cell>
          <cell r="C62">
            <v>0</v>
          </cell>
          <cell r="D62">
            <v>0</v>
          </cell>
          <cell r="E62">
            <v>2.2786147801066434</v>
          </cell>
          <cell r="F62">
            <v>2.2881009967990198</v>
          </cell>
          <cell r="G62">
            <v>1.4617314258233165</v>
          </cell>
          <cell r="H62">
            <v>0.9701441412097328</v>
          </cell>
          <cell r="I62">
            <v>0.74036252593246721</v>
          </cell>
          <cell r="J62">
            <v>0.8435448074458306</v>
          </cell>
          <cell r="K62">
            <v>1.0207228949849638</v>
          </cell>
          <cell r="L62">
            <v>1.0776770325315848</v>
          </cell>
          <cell r="N62" t="str">
            <v>Liquidity (%)</v>
          </cell>
        </row>
        <row r="63">
          <cell r="B63" t="str">
            <v>Loan Loss Reserve (LLR)</v>
          </cell>
          <cell r="C63">
            <v>289.37106899999998</v>
          </cell>
          <cell r="D63">
            <v>0</v>
          </cell>
          <cell r="E63">
            <v>154.84034800000003</v>
          </cell>
          <cell r="F63">
            <v>213.47799999999995</v>
          </cell>
          <cell r="G63">
            <v>168.25799999999995</v>
          </cell>
          <cell r="H63">
            <v>203.67199999999997</v>
          </cell>
          <cell r="I63">
            <v>199.94499999999999</v>
          </cell>
          <cell r="J63">
            <v>247.88861801459262</v>
          </cell>
          <cell r="K63">
            <v>323.02949627916291</v>
          </cell>
          <cell r="L63">
            <v>383.04120030021824</v>
          </cell>
          <cell r="N63" t="str">
            <v>Avg Loans/Avg EA</v>
          </cell>
          <cell r="O63">
            <v>58.712289344609822</v>
          </cell>
          <cell r="P63">
            <v>60.623136978697254</v>
          </cell>
          <cell r="Q63" t="e">
            <v>#DIV/0!</v>
          </cell>
          <cell r="R63">
            <v>65.199873763795935</v>
          </cell>
          <cell r="S63">
            <v>69.331523279202571</v>
          </cell>
          <cell r="T63">
            <v>70.219447259833473</v>
          </cell>
          <cell r="U63">
            <v>73.850718003925863</v>
          </cell>
          <cell r="V63">
            <v>78.136100778758205</v>
          </cell>
          <cell r="W63">
            <v>81.498167424749838</v>
          </cell>
          <cell r="X63">
            <v>82.902538358273432</v>
          </cell>
        </row>
        <row r="64">
          <cell r="B64" t="str">
            <v>LLR/NPL (%)</v>
          </cell>
          <cell r="C64" t="str">
            <v>na</v>
          </cell>
          <cell r="D64" t="str">
            <v>na</v>
          </cell>
          <cell r="E64">
            <v>71.142228082830627</v>
          </cell>
          <cell r="F64">
            <v>90.12018268800314</v>
          </cell>
          <cell r="G64">
            <v>105.50413844996235</v>
          </cell>
          <cell r="H64">
            <v>172.24576092012344</v>
          </cell>
          <cell r="I64">
            <v>190.09069820505019</v>
          </cell>
          <cell r="J64">
            <v>178.31389503238833</v>
          </cell>
          <cell r="K64">
            <v>173.00079626653999</v>
          </cell>
          <cell r="L64">
            <v>173.47315061104169</v>
          </cell>
          <cell r="N64" t="str">
            <v>Avg Liquid Assets/AEA</v>
          </cell>
          <cell r="O64">
            <v>50.307254156280393</v>
          </cell>
          <cell r="P64">
            <v>49.600312429173265</v>
          </cell>
          <cell r="Q64" t="e">
            <v>#DIV/0!</v>
          </cell>
          <cell r="R64">
            <v>44.439836755522528</v>
          </cell>
          <cell r="S64">
            <v>40.241400170542455</v>
          </cell>
          <cell r="T64">
            <v>39.327503246948368</v>
          </cell>
          <cell r="U64">
            <v>38.845319872120569</v>
          </cell>
          <cell r="V64">
            <v>33.396788190572671</v>
          </cell>
          <cell r="W64">
            <v>29.810334599805937</v>
          </cell>
          <cell r="X64">
            <v>28.139000245887662</v>
          </cell>
        </row>
        <row r="65">
          <cell r="B65" t="str">
            <v>LLR/Total Credit (%)</v>
          </cell>
          <cell r="C65">
            <v>3.0002086490841178</v>
          </cell>
          <cell r="D65">
            <v>0</v>
          </cell>
          <cell r="E65">
            <v>0</v>
          </cell>
          <cell r="F65">
            <v>2.0620407984012981</v>
          </cell>
          <cell r="G65">
            <v>1.5421871472672413</v>
          </cell>
          <cell r="H65">
            <v>1.6710321580487015</v>
          </cell>
          <cell r="I65">
            <v>1.4073602947935728</v>
          </cell>
          <cell r="J65">
            <v>1.5041576025001209</v>
          </cell>
          <cell r="K65">
            <v>1.7658587359988664</v>
          </cell>
          <cell r="L65">
            <v>1.8694803017441208</v>
          </cell>
          <cell r="N65" t="str">
            <v>Avg Loans/Avg Deposits</v>
          </cell>
          <cell r="O65">
            <v>76.972618514414648</v>
          </cell>
          <cell r="P65">
            <v>77.792582965285959</v>
          </cell>
          <cell r="Q65">
            <v>78.114092812408288</v>
          </cell>
          <cell r="R65">
            <v>79.408398493824564</v>
          </cell>
          <cell r="S65">
            <v>84.437148797186509</v>
          </cell>
          <cell r="T65">
            <v>85.572736922391115</v>
          </cell>
          <cell r="U65">
            <v>88.984416101610691</v>
          </cell>
          <cell r="V65">
            <v>97.248569319071365</v>
          </cell>
          <cell r="W65">
            <v>103.33261068138917</v>
          </cell>
          <cell r="X65">
            <v>107.7378199983702</v>
          </cell>
        </row>
        <row r="66">
          <cell r="N66" t="str">
            <v>Avg Loans/Avg Depo &amp; Equity</v>
          </cell>
          <cell r="O66">
            <v>74.465563103114533</v>
          </cell>
          <cell r="P66">
            <v>75.354560553984413</v>
          </cell>
          <cell r="Q66">
            <v>76.989561943884127</v>
          </cell>
          <cell r="R66">
            <v>78.143501130686502</v>
          </cell>
          <cell r="S66">
            <v>82.734232873368512</v>
          </cell>
          <cell r="T66">
            <v>84.973529507091044</v>
          </cell>
          <cell r="U66">
            <v>91.204665133790286</v>
          </cell>
          <cell r="V66">
            <v>106.94101899370862</v>
          </cell>
          <cell r="W66">
            <v>122.7472594976844</v>
          </cell>
          <cell r="X66">
            <v>135.54607286339422</v>
          </cell>
        </row>
        <row r="67">
          <cell r="B67" t="str">
            <v>Specific Reserve</v>
          </cell>
          <cell r="C67">
            <v>0</v>
          </cell>
          <cell r="D67">
            <v>0</v>
          </cell>
          <cell r="E67">
            <v>45.429604999999995</v>
          </cell>
          <cell r="F67">
            <v>49.084660000000007</v>
          </cell>
          <cell r="G67">
            <v>51.95835000000001</v>
          </cell>
          <cell r="H67">
            <v>59.055494999999993</v>
          </cell>
          <cell r="I67">
            <v>69.303245000000004</v>
          </cell>
          <cell r="J67">
            <v>80.388004878434941</v>
          </cell>
          <cell r="K67">
            <v>89.050561599431873</v>
          </cell>
          <cell r="L67">
            <v>99.538819781888293</v>
          </cell>
          <cell r="N67" t="str">
            <v>Period-End Loans/Deposits</v>
          </cell>
          <cell r="O67">
            <v>75.960525534395558</v>
          </cell>
          <cell r="P67">
            <v>79.380293040215051</v>
          </cell>
          <cell r="Q67">
            <v>76.9861646038636</v>
          </cell>
          <cell r="R67">
            <v>81.656089590686094</v>
          </cell>
          <cell r="S67">
            <v>87.089448267279749</v>
          </cell>
          <cell r="T67">
            <v>84.183650540723647</v>
          </cell>
          <cell r="U67">
            <v>93.549060337773042</v>
          </cell>
          <cell r="V67">
            <v>100.77386731153848</v>
          </cell>
          <cell r="W67">
            <v>105.74355693808555</v>
          </cell>
          <cell r="X67">
            <v>109.57634232999278</v>
          </cell>
        </row>
        <row r="68">
          <cell r="B68" t="str">
            <v>Specific Reserve/NPLs (%)</v>
          </cell>
          <cell r="C68" t="str">
            <v>na</v>
          </cell>
          <cell r="D68" t="str">
            <v>na</v>
          </cell>
          <cell r="E68">
            <v>20.872875593271733</v>
          </cell>
          <cell r="F68">
            <v>20.721191534390062</v>
          </cell>
          <cell r="G68">
            <v>32.579853273137701</v>
          </cell>
          <cell r="H68">
            <v>49.943333756184188</v>
          </cell>
          <cell r="I68">
            <v>65.887630247946461</v>
          </cell>
          <cell r="J68">
            <v>57.82556044147433</v>
          </cell>
          <cell r="K68">
            <v>47.691675968099631</v>
          </cell>
          <cell r="L68">
            <v>45.07951797909768</v>
          </cell>
        </row>
        <row r="69">
          <cell r="B69" t="str">
            <v>General Reserve</v>
          </cell>
          <cell r="C69">
            <v>289.37106899999998</v>
          </cell>
          <cell r="D69">
            <v>0</v>
          </cell>
          <cell r="E69">
            <v>109.41074300000004</v>
          </cell>
          <cell r="F69">
            <v>164.39333999999994</v>
          </cell>
          <cell r="G69">
            <v>116.29964999999994</v>
          </cell>
          <cell r="H69">
            <v>144.61650499999996</v>
          </cell>
          <cell r="I69">
            <v>130.64175499999999</v>
          </cell>
          <cell r="J69">
            <v>167.50061313615768</v>
          </cell>
          <cell r="K69">
            <v>233.97893467973103</v>
          </cell>
          <cell r="L69">
            <v>283.50238051832991</v>
          </cell>
          <cell r="N69" t="str">
            <v>Capital Information</v>
          </cell>
        </row>
        <row r="70">
          <cell r="B70" t="str">
            <v>General Reserve/NPLs (%)</v>
          </cell>
          <cell r="C70" t="e">
            <v>#DIV/0!</v>
          </cell>
          <cell r="D70" t="e">
            <v>#DIV/0!</v>
          </cell>
          <cell r="E70">
            <v>50.269352489558891</v>
          </cell>
          <cell r="F70">
            <v>69.398991153613068</v>
          </cell>
          <cell r="G70">
            <v>72.92428517682464</v>
          </cell>
          <cell r="H70">
            <v>122.30242716393924</v>
          </cell>
          <cell r="I70">
            <v>124.20306795710374</v>
          </cell>
          <cell r="J70">
            <v>120.48833459091399</v>
          </cell>
          <cell r="K70">
            <v>125.30912029844035</v>
          </cell>
          <cell r="L70">
            <v>128.393632631944</v>
          </cell>
          <cell r="N70" t="str">
            <v>Tier 1 Ratio (%)</v>
          </cell>
          <cell r="O70" t="e">
            <v>#DIV/0!</v>
          </cell>
          <cell r="P70" t="e">
            <v>#DIV/0!</v>
          </cell>
          <cell r="Q70">
            <v>7.8373241707887118</v>
          </cell>
          <cell r="R70">
            <v>8.216046514029598</v>
          </cell>
          <cell r="S70">
            <v>8.6523002870867654</v>
          </cell>
          <cell r="T70">
            <v>8.4983037753636523</v>
          </cell>
          <cell r="U70">
            <v>8.3964456923819952</v>
          </cell>
          <cell r="V70">
            <v>9.1468956970532549</v>
          </cell>
          <cell r="W70">
            <v>8.7207738728041839</v>
          </cell>
          <cell r="X70">
            <v>8.9232470121791341</v>
          </cell>
        </row>
        <row r="71">
          <cell r="B71" t="str">
            <v>Net Charge-offs (NCO)</v>
          </cell>
          <cell r="C71">
            <v>1255.2463950000001</v>
          </cell>
          <cell r="D71">
            <v>1785.11</v>
          </cell>
          <cell r="E71">
            <v>0</v>
          </cell>
          <cell r="F71">
            <v>194.10000000000002</v>
          </cell>
          <cell r="G71">
            <v>228.39999999999998</v>
          </cell>
          <cell r="H71">
            <v>119.703</v>
          </cell>
          <cell r="I71">
            <v>90.47</v>
          </cell>
          <cell r="J71">
            <v>9.9256817423708057</v>
          </cell>
          <cell r="K71">
            <v>-2.0443160381159666</v>
          </cell>
          <cell r="L71">
            <v>40.903874314268691</v>
          </cell>
          <cell r="N71" t="str">
            <v>Tier 2 Ratio (%)</v>
          </cell>
          <cell r="O71" t="e">
            <v>#DIV/0!</v>
          </cell>
          <cell r="P71" t="e">
            <v>#DIV/0!</v>
          </cell>
          <cell r="Q71">
            <v>3.0218999170424858</v>
          </cell>
          <cell r="R71">
            <v>2.3749315818281334</v>
          </cell>
          <cell r="S71">
            <v>2.016230054733319</v>
          </cell>
          <cell r="T71">
            <v>2.8430503780786434</v>
          </cell>
          <cell r="U71">
            <v>2.9330492668150629</v>
          </cell>
          <cell r="V71">
            <v>3.3622370699359112</v>
          </cell>
          <cell r="W71">
            <v>3.2036798405554903</v>
          </cell>
          <cell r="X71">
            <v>3.2063717469526436</v>
          </cell>
        </row>
        <row r="72">
          <cell r="B72" t="str">
            <v>NCO/Avg Total Credit (%)</v>
          </cell>
          <cell r="C72" t="e">
            <v>#DIV/0!</v>
          </cell>
          <cell r="D72" t="e">
            <v>#DIV/0!</v>
          </cell>
          <cell r="E72">
            <v>0</v>
          </cell>
          <cell r="F72">
            <v>1.9503063298600405</v>
          </cell>
          <cell r="G72">
            <v>2.1483224330350894</v>
          </cell>
          <cell r="H72">
            <v>1.0364459643346842</v>
          </cell>
          <cell r="I72">
            <v>0.68549591939743948</v>
          </cell>
          <cell r="J72">
            <v>6.4689133877418883E-2</v>
          </cell>
          <cell r="K72">
            <v>-1.1757969599729957E-2</v>
          </cell>
          <cell r="L72">
            <v>0.21094129416293961</v>
          </cell>
          <cell r="N72" t="str">
            <v>Total CAR (%)</v>
          </cell>
          <cell r="O72" t="e">
            <v>#DIV/0!</v>
          </cell>
          <cell r="P72" t="e">
            <v>#DIV/0!</v>
          </cell>
          <cell r="Q72">
            <v>10.859224087831198</v>
          </cell>
          <cell r="R72">
            <v>10.590978095857732</v>
          </cell>
          <cell r="S72">
            <v>10.668530341820084</v>
          </cell>
          <cell r="T72">
            <v>11.341354153442296</v>
          </cell>
          <cell r="U72">
            <v>11.329494959197058</v>
          </cell>
          <cell r="V72">
            <v>12.509132766989167</v>
          </cell>
          <cell r="W72">
            <v>11.924453713359675</v>
          </cell>
          <cell r="X72">
            <v>12.129618759131777</v>
          </cell>
        </row>
        <row r="73">
          <cell r="B73" t="str">
            <v>LLPE/Avg Loans (%)</v>
          </cell>
          <cell r="C73">
            <v>2.3083701452266165</v>
          </cell>
          <cell r="D73">
            <v>1.0693968534494078</v>
          </cell>
          <cell r="E73">
            <v>1.8024323083332243</v>
          </cell>
          <cell r="F73">
            <v>2.1692581676476386</v>
          </cell>
          <cell r="G73">
            <v>1.8768588805967545</v>
          </cell>
          <cell r="H73">
            <v>1.2219865670668033</v>
          </cell>
          <cell r="I73">
            <v>0.34690725947678308</v>
          </cell>
          <cell r="J73">
            <v>0.3006831786040815</v>
          </cell>
          <cell r="K73">
            <v>0.31728644134335532</v>
          </cell>
          <cell r="L73">
            <v>0.46000844125405632</v>
          </cell>
        </row>
        <row r="74">
          <cell r="B74" t="str">
            <v>*Note: we have applied accounting change about reclassification of credit card income, starting from 2004.</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7243C-E5BE-4596-A715-A8C3B9BC4E79}">
  <dimension ref="B1:B11"/>
  <sheetViews>
    <sheetView showGridLines="0" zoomScale="125" workbookViewId="0">
      <selection activeCell="C20" sqref="C20"/>
    </sheetView>
  </sheetViews>
  <sheetFormatPr baseColWidth="10" defaultColWidth="9" defaultRowHeight="13"/>
  <cols>
    <col min="1" max="1" width="1.59765625" customWidth="1"/>
  </cols>
  <sheetData>
    <row r="1" spans="2:2" ht="10" customHeight="1"/>
    <row r="2" spans="2:2" ht="16">
      <c r="B2" s="103" t="s">
        <v>120</v>
      </c>
    </row>
    <row r="4" spans="2:2" ht="14">
      <c r="B4" s="1" t="s">
        <v>57</v>
      </c>
    </row>
    <row r="5" spans="2:2" ht="14">
      <c r="B5" s="32" t="s">
        <v>56</v>
      </c>
    </row>
    <row r="6" spans="2:2" ht="14">
      <c r="B6" s="32" t="s">
        <v>214</v>
      </c>
    </row>
    <row r="7" spans="2:2" ht="14">
      <c r="B7" s="32" t="s">
        <v>0</v>
      </c>
    </row>
    <row r="8" spans="2:2" ht="14">
      <c r="B8" s="32" t="s">
        <v>215</v>
      </c>
    </row>
    <row r="9" spans="2:2" ht="14">
      <c r="B9" s="32" t="s">
        <v>216</v>
      </c>
    </row>
    <row r="10" spans="2:2" ht="14">
      <c r="B10" s="32" t="s">
        <v>1</v>
      </c>
    </row>
    <row r="11" spans="2:2" ht="14">
      <c r="B11" s="32"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EEC52-500D-4588-8D01-B39BCB2C48E7}">
  <sheetPr codeName="Sheet3"/>
  <dimension ref="A1:T193"/>
  <sheetViews>
    <sheetView showGridLines="0" zoomScale="133" zoomScaleNormal="120" workbookViewId="0">
      <pane xSplit="1" ySplit="3" topLeftCell="C28" activePane="bottomRight" state="frozen"/>
      <selection activeCell="Z1" sqref="Z1"/>
      <selection pane="topRight" activeCell="Z1" sqref="Z1"/>
      <selection pane="bottomLeft" activeCell="Z1" sqref="Z1"/>
      <selection pane="bottomRight" activeCell="C95" sqref="C95"/>
    </sheetView>
  </sheetViews>
  <sheetFormatPr baseColWidth="10" defaultColWidth="9.19921875" defaultRowHeight="14" outlineLevelCol="1"/>
  <cols>
    <col min="1" max="1" width="35.796875" style="2" customWidth="1"/>
    <col min="2" max="2" width="10" style="2" hidden="1" customWidth="1" outlineLevel="1"/>
    <col min="3" max="3" width="11.19921875" style="2" customWidth="1" collapsed="1"/>
    <col min="4" max="4" width="11.796875" style="2" customWidth="1"/>
    <col min="5" max="6" width="10.3984375" style="2" customWidth="1"/>
    <col min="7" max="7" width="9.796875" style="2" customWidth="1"/>
    <col min="8" max="8" width="10.796875" style="2" customWidth="1"/>
    <col min="9" max="9" width="10.59765625" style="2" customWidth="1"/>
    <col min="10" max="10" width="10" style="2" customWidth="1"/>
    <col min="11" max="11" width="10.19921875" style="2" customWidth="1"/>
    <col min="12" max="12" width="10.3984375" style="2" customWidth="1"/>
    <col min="13" max="13" width="10" style="2" hidden="1" customWidth="1" outlineLevel="1"/>
    <col min="14" max="14" width="2" style="5" customWidth="1" collapsed="1"/>
    <col min="15" max="16384" width="9.19921875" style="2"/>
  </cols>
  <sheetData>
    <row r="1" spans="1:16" ht="13.5" customHeight="1">
      <c r="A1" s="1" t="s">
        <v>164</v>
      </c>
      <c r="B1" s="4"/>
      <c r="C1" s="4"/>
      <c r="D1" s="4"/>
      <c r="F1" s="4"/>
      <c r="G1" s="4"/>
      <c r="H1" s="4"/>
      <c r="I1" s="4"/>
      <c r="J1" s="4"/>
      <c r="K1" s="4"/>
      <c r="L1" s="4"/>
      <c r="M1" s="4"/>
    </row>
    <row r="2" spans="1:16">
      <c r="A2" s="6"/>
      <c r="B2" s="9"/>
      <c r="C2" s="10"/>
      <c r="D2" s="10"/>
      <c r="E2" s="10"/>
      <c r="F2" s="10"/>
      <c r="G2" s="10"/>
      <c r="H2" s="10"/>
      <c r="I2" s="10"/>
      <c r="J2" s="10"/>
      <c r="K2" s="10"/>
      <c r="L2" s="10"/>
      <c r="M2" s="10"/>
    </row>
    <row r="3" spans="1:16" s="14" customFormat="1">
      <c r="A3" s="11" t="s">
        <v>55</v>
      </c>
      <c r="B3" s="12"/>
      <c r="C3" s="12" t="s">
        <v>2</v>
      </c>
      <c r="D3" s="12" t="s">
        <v>3</v>
      </c>
      <c r="E3" s="12" t="s">
        <v>4</v>
      </c>
      <c r="F3" s="12" t="s">
        <v>58</v>
      </c>
      <c r="G3" s="12" t="s">
        <v>59</v>
      </c>
      <c r="H3" s="12" t="s">
        <v>5</v>
      </c>
      <c r="I3" s="12" t="s">
        <v>49</v>
      </c>
      <c r="J3" s="12" t="s">
        <v>50</v>
      </c>
      <c r="K3" s="12" t="s">
        <v>51</v>
      </c>
      <c r="L3" s="12" t="s">
        <v>61</v>
      </c>
      <c r="M3" s="12"/>
      <c r="N3" s="13"/>
    </row>
    <row r="4" spans="1:16">
      <c r="A4" s="7"/>
      <c r="B4" s="15"/>
      <c r="C4" s="15"/>
      <c r="D4" s="15"/>
      <c r="E4" s="15"/>
      <c r="F4" s="15"/>
      <c r="G4" s="15"/>
      <c r="H4" s="15"/>
      <c r="I4" s="15"/>
      <c r="J4" s="15"/>
      <c r="K4" s="15"/>
      <c r="L4" s="15"/>
      <c r="M4" s="15"/>
    </row>
    <row r="5" spans="1:16">
      <c r="A5" s="16" t="s">
        <v>6</v>
      </c>
      <c r="B5" s="18"/>
      <c r="C5" s="18"/>
      <c r="D5" s="18"/>
      <c r="E5" s="18"/>
      <c r="F5" s="18"/>
      <c r="G5" s="18"/>
      <c r="H5" s="18"/>
      <c r="I5" s="18"/>
      <c r="J5" s="18"/>
      <c r="K5" s="18"/>
      <c r="L5" s="18"/>
      <c r="M5" s="18"/>
    </row>
    <row r="6" spans="1:16" ht="13.5" customHeight="1">
      <c r="A6" s="20" t="s">
        <v>7</v>
      </c>
      <c r="B6" s="21"/>
      <c r="C6" s="21"/>
      <c r="D6" s="21"/>
      <c r="E6" s="21"/>
      <c r="F6" s="19"/>
      <c r="G6" s="10"/>
      <c r="H6" s="19"/>
      <c r="I6" s="183"/>
      <c r="J6" s="19"/>
      <c r="K6" s="19"/>
      <c r="L6" s="19"/>
      <c r="M6" s="19"/>
    </row>
    <row r="7" spans="1:16" s="3" customFormat="1" ht="13.5" customHeight="1">
      <c r="A7" s="20" t="s">
        <v>8</v>
      </c>
      <c r="B7" s="21"/>
      <c r="C7" s="21">
        <v>79839</v>
      </c>
      <c r="D7" s="21">
        <v>146371</v>
      </c>
      <c r="E7" s="21">
        <v>165960</v>
      </c>
      <c r="F7" s="76">
        <v>175006</v>
      </c>
      <c r="G7" s="21">
        <v>168824</v>
      </c>
      <c r="H7" s="21">
        <f>+G7*(1+H8)</f>
        <v>189082.88</v>
      </c>
      <c r="I7" s="21">
        <f t="shared" ref="I7:L7" si="0">+H7*(1+I8)</f>
        <v>211772.82560000001</v>
      </c>
      <c r="J7" s="21">
        <f t="shared" si="0"/>
        <v>237185.56467200004</v>
      </c>
      <c r="K7" s="21">
        <f t="shared" si="0"/>
        <v>265647.83243264008</v>
      </c>
      <c r="L7" s="21">
        <f t="shared" si="0"/>
        <v>297525.57232455694</v>
      </c>
      <c r="M7" s="21"/>
      <c r="N7" s="22"/>
    </row>
    <row r="8" spans="1:16" ht="13.5" customHeight="1">
      <c r="A8" s="27" t="s">
        <v>9</v>
      </c>
      <c r="B8" s="28"/>
      <c r="C8" s="28"/>
      <c r="D8" s="28">
        <f t="shared" ref="D8:G8" si="1">+D7/C7-1</f>
        <v>0.83332707072984391</v>
      </c>
      <c r="E8" s="28">
        <f t="shared" si="1"/>
        <v>0.13383115507853338</v>
      </c>
      <c r="F8" s="28">
        <f t="shared" si="1"/>
        <v>5.4507110147023363E-2</v>
      </c>
      <c r="G8" s="29">
        <f t="shared" si="1"/>
        <v>-3.5324503159891663E-2</v>
      </c>
      <c r="H8" s="184">
        <v>0.12</v>
      </c>
      <c r="I8" s="184">
        <v>0.12</v>
      </c>
      <c r="J8" s="184">
        <v>0.12</v>
      </c>
      <c r="K8" s="184">
        <v>0.12</v>
      </c>
      <c r="L8" s="184">
        <v>0.12</v>
      </c>
      <c r="M8" s="65"/>
      <c r="O8" s="2" t="s">
        <v>225</v>
      </c>
    </row>
    <row r="9" spans="1:16" ht="13.5" customHeight="1">
      <c r="A9" s="20" t="s">
        <v>10</v>
      </c>
      <c r="B9" s="21"/>
      <c r="C9" s="21"/>
      <c r="D9" s="30"/>
    </row>
    <row r="10" spans="1:16" ht="13.5" customHeight="1">
      <c r="A10" s="10" t="s">
        <v>160</v>
      </c>
      <c r="B10" s="23"/>
      <c r="C10" s="23">
        <v>32623</v>
      </c>
      <c r="D10" s="23">
        <v>62337</v>
      </c>
      <c r="E10" s="23">
        <v>94456</v>
      </c>
      <c r="F10" s="23">
        <v>93590</v>
      </c>
      <c r="G10" s="23">
        <v>88324</v>
      </c>
      <c r="H10" s="23">
        <f>+H11*H7</f>
        <v>93028.776960000003</v>
      </c>
      <c r="I10" s="23">
        <f t="shared" ref="I10:L10" si="2">+I11*I7</f>
        <v>104192.2301952</v>
      </c>
      <c r="J10" s="23">
        <f t="shared" si="2"/>
        <v>116695.29781862402</v>
      </c>
      <c r="K10" s="23">
        <f t="shared" si="2"/>
        <v>130698.73355685892</v>
      </c>
      <c r="L10" s="23">
        <f t="shared" si="2"/>
        <v>146382.58158368201</v>
      </c>
      <c r="M10" s="23"/>
    </row>
    <row r="11" spans="1:16" ht="13.5" customHeight="1">
      <c r="A11" s="24" t="s">
        <v>53</v>
      </c>
      <c r="B11" s="28"/>
      <c r="C11" s="28">
        <f t="shared" ref="C11:G11" si="3">+C10/C7</f>
        <v>0.40860982727739575</v>
      </c>
      <c r="D11" s="28">
        <f t="shared" si="3"/>
        <v>0.42588354250500443</v>
      </c>
      <c r="E11" s="28">
        <f t="shared" si="3"/>
        <v>0.56914919257652441</v>
      </c>
      <c r="F11" s="28">
        <f t="shared" si="3"/>
        <v>0.5347816646286413</v>
      </c>
      <c r="G11" s="28">
        <f t="shared" si="3"/>
        <v>0.52317206084442969</v>
      </c>
      <c r="H11" s="185">
        <v>0.49199999999999999</v>
      </c>
      <c r="I11" s="185">
        <f>+H11</f>
        <v>0.49199999999999999</v>
      </c>
      <c r="J11" s="185">
        <f t="shared" ref="J11:L11" si="4">+I11</f>
        <v>0.49199999999999999</v>
      </c>
      <c r="K11" s="185">
        <f t="shared" si="4"/>
        <v>0.49199999999999999</v>
      </c>
      <c r="L11" s="185">
        <f t="shared" si="4"/>
        <v>0.49199999999999999</v>
      </c>
      <c r="M11" s="67"/>
      <c r="O11" s="9">
        <v>0.49199999999999999</v>
      </c>
      <c r="P11" s="9" t="s">
        <v>226</v>
      </c>
    </row>
    <row r="12" spans="1:16" ht="13.5" customHeight="1">
      <c r="A12" s="10" t="s">
        <v>11</v>
      </c>
      <c r="B12" s="10"/>
      <c r="C12" s="10">
        <f t="shared" ref="C12:J12" si="5">+C7-C10</f>
        <v>47216</v>
      </c>
      <c r="D12" s="10">
        <f t="shared" si="5"/>
        <v>84034</v>
      </c>
      <c r="E12" s="10">
        <f t="shared" si="5"/>
        <v>71504</v>
      </c>
      <c r="F12" s="10">
        <f t="shared" si="5"/>
        <v>81416</v>
      </c>
      <c r="G12" s="10">
        <f t="shared" si="5"/>
        <v>80500</v>
      </c>
      <c r="H12" s="10">
        <f t="shared" si="5"/>
        <v>96054.103040000002</v>
      </c>
      <c r="I12" s="10">
        <f t="shared" si="5"/>
        <v>107580.59540480001</v>
      </c>
      <c r="J12" s="10">
        <f t="shared" si="5"/>
        <v>120490.26685337602</v>
      </c>
      <c r="K12" s="10">
        <f t="shared" ref="K12:L12" si="6">+K7-K10</f>
        <v>134949.09887578117</v>
      </c>
      <c r="L12" s="10">
        <f t="shared" si="6"/>
        <v>151142.99074087493</v>
      </c>
      <c r="M12" s="10"/>
    </row>
    <row r="13" spans="1:16" ht="13.5" customHeight="1">
      <c r="A13" s="24" t="s">
        <v>12</v>
      </c>
      <c r="B13" s="25"/>
      <c r="C13" s="25">
        <f t="shared" ref="C13:J13" si="7">+C12/C7</f>
        <v>0.59139017272260419</v>
      </c>
      <c r="D13" s="25">
        <f t="shared" si="7"/>
        <v>0.57411645749499562</v>
      </c>
      <c r="E13" s="25">
        <f t="shared" si="7"/>
        <v>0.43085080742347553</v>
      </c>
      <c r="F13" s="25">
        <f t="shared" si="7"/>
        <v>0.4652183353713587</v>
      </c>
      <c r="G13" s="25">
        <f t="shared" si="7"/>
        <v>0.47682793915557031</v>
      </c>
      <c r="H13" s="188">
        <f t="shared" si="7"/>
        <v>0.50800000000000001</v>
      </c>
      <c r="I13" s="188">
        <f t="shared" si="7"/>
        <v>0.50800000000000001</v>
      </c>
      <c r="J13" s="188">
        <f t="shared" si="7"/>
        <v>0.50800000000000001</v>
      </c>
      <c r="K13" s="188">
        <f t="shared" ref="K13:L13" si="8">+K12/K7</f>
        <v>0.50800000000000001</v>
      </c>
      <c r="L13" s="188">
        <f t="shared" si="8"/>
        <v>0.50800000000000001</v>
      </c>
      <c r="M13" s="25"/>
      <c r="O13" s="9"/>
    </row>
    <row r="14" spans="1:16" ht="13.5" customHeight="1">
      <c r="A14" s="24"/>
      <c r="B14" s="25"/>
      <c r="C14" s="25"/>
      <c r="D14" s="25"/>
      <c r="E14" s="25"/>
      <c r="F14" s="25"/>
      <c r="G14" s="25"/>
      <c r="H14" s="25"/>
      <c r="I14" s="25"/>
      <c r="J14" s="25"/>
      <c r="K14" s="25"/>
      <c r="L14" s="25"/>
      <c r="M14" s="25"/>
    </row>
    <row r="15" spans="1:16" ht="13.5" customHeight="1">
      <c r="A15" s="10" t="s">
        <v>52</v>
      </c>
      <c r="B15" s="10"/>
      <c r="C15" s="10">
        <v>27075</v>
      </c>
      <c r="D15" s="10">
        <v>45027</v>
      </c>
      <c r="E15" s="10">
        <v>52957</v>
      </c>
      <c r="F15" s="10">
        <v>53180</v>
      </c>
      <c r="G15" s="10">
        <v>57596</v>
      </c>
      <c r="H15" s="10">
        <f>+H7*H16</f>
        <v>60917.68888327141</v>
      </c>
      <c r="I15" s="10">
        <f t="shared" ref="I15:L15" si="9">+I7*I16</f>
        <v>68227.811549263977</v>
      </c>
      <c r="J15" s="10">
        <f t="shared" si="9"/>
        <v>76415.148935175661</v>
      </c>
      <c r="K15" s="10">
        <f t="shared" si="9"/>
        <v>85584.966807396762</v>
      </c>
      <c r="L15" s="10">
        <f t="shared" si="9"/>
        <v>95855.162824284387</v>
      </c>
      <c r="M15" s="10"/>
    </row>
    <row r="16" spans="1:16" ht="13.5" customHeight="1">
      <c r="A16" s="24" t="s">
        <v>53</v>
      </c>
      <c r="B16" s="25"/>
      <c r="C16" s="25">
        <f t="shared" ref="C16:G16" si="10">+C15/C7</f>
        <v>0.33911997895765228</v>
      </c>
      <c r="D16" s="25">
        <f t="shared" si="10"/>
        <v>0.30762241154327019</v>
      </c>
      <c r="E16" s="25">
        <f t="shared" si="10"/>
        <v>0.31909496264160037</v>
      </c>
      <c r="F16" s="25">
        <f t="shared" si="10"/>
        <v>0.30387529570414729</v>
      </c>
      <c r="G16" s="25">
        <f t="shared" si="10"/>
        <v>0.34116002464104628</v>
      </c>
      <c r="H16" s="184">
        <f>AVERAGE(C16:G16)</f>
        <v>0.32217453469754326</v>
      </c>
      <c r="I16" s="184">
        <f>+H16</f>
        <v>0.32217453469754326</v>
      </c>
      <c r="J16" s="184">
        <f t="shared" ref="J16:L16" si="11">+I16</f>
        <v>0.32217453469754326</v>
      </c>
      <c r="K16" s="184">
        <f t="shared" si="11"/>
        <v>0.32217453469754326</v>
      </c>
      <c r="L16" s="184">
        <f t="shared" si="11"/>
        <v>0.32217453469754326</v>
      </c>
      <c r="M16" s="65"/>
      <c r="O16" s="9">
        <f>AVERAGE(C16:G16)</f>
        <v>0.32217453469754326</v>
      </c>
      <c r="P16" s="2" t="s">
        <v>226</v>
      </c>
    </row>
    <row r="17" spans="1:16" ht="13.5" customHeight="1">
      <c r="A17" s="20" t="s">
        <v>13</v>
      </c>
      <c r="B17" s="21"/>
      <c r="C17" s="21">
        <f t="shared" ref="C17:L17" si="12">+C15+C10</f>
        <v>59698</v>
      </c>
      <c r="D17" s="21">
        <f t="shared" si="12"/>
        <v>107364</v>
      </c>
      <c r="E17" s="21">
        <f t="shared" si="12"/>
        <v>147413</v>
      </c>
      <c r="F17" s="21">
        <f t="shared" si="12"/>
        <v>146770</v>
      </c>
      <c r="G17" s="21">
        <f t="shared" si="12"/>
        <v>145920</v>
      </c>
      <c r="H17" s="21">
        <f t="shared" si="12"/>
        <v>153946.46584327141</v>
      </c>
      <c r="I17" s="21">
        <f t="shared" si="12"/>
        <v>172420.04174446396</v>
      </c>
      <c r="J17" s="21">
        <f t="shared" si="12"/>
        <v>193110.44675379968</v>
      </c>
      <c r="K17" s="21">
        <f t="shared" si="12"/>
        <v>216283.7003642557</v>
      </c>
      <c r="L17" s="21">
        <f t="shared" si="12"/>
        <v>242237.74440796638</v>
      </c>
      <c r="M17" s="21"/>
    </row>
    <row r="18" spans="1:16" ht="13.5" customHeight="1">
      <c r="A18" s="20" t="s">
        <v>14</v>
      </c>
      <c r="B18" s="21"/>
      <c r="C18" s="21">
        <f t="shared" ref="C18:L18" si="13">+C7-C17</f>
        <v>20141</v>
      </c>
      <c r="D18" s="21">
        <f t="shared" si="13"/>
        <v>39007</v>
      </c>
      <c r="E18" s="21">
        <f t="shared" si="13"/>
        <v>18547</v>
      </c>
      <c r="F18" s="21">
        <f t="shared" si="13"/>
        <v>28236</v>
      </c>
      <c r="G18" s="21">
        <f t="shared" si="13"/>
        <v>22904</v>
      </c>
      <c r="H18" s="21">
        <f t="shared" si="13"/>
        <v>35136.414156728599</v>
      </c>
      <c r="I18" s="21">
        <f t="shared" si="13"/>
        <v>39352.78385553605</v>
      </c>
      <c r="J18" s="21">
        <f t="shared" si="13"/>
        <v>44075.117918200354</v>
      </c>
      <c r="K18" s="21">
        <f t="shared" si="13"/>
        <v>49364.132068384381</v>
      </c>
      <c r="L18" s="21">
        <f t="shared" si="13"/>
        <v>55287.827916590555</v>
      </c>
      <c r="M18" s="21"/>
    </row>
    <row r="19" spans="1:16" ht="13.5" customHeight="1">
      <c r="A19" s="31" t="s">
        <v>15</v>
      </c>
      <c r="B19" s="25"/>
      <c r="C19" s="25">
        <f t="shared" ref="C19:L19" si="14">+C18/C7</f>
        <v>0.25227019376495197</v>
      </c>
      <c r="D19" s="25">
        <f t="shared" si="14"/>
        <v>0.26649404595172543</v>
      </c>
      <c r="E19" s="25">
        <f t="shared" si="14"/>
        <v>0.11175584478187515</v>
      </c>
      <c r="F19" s="34">
        <f t="shared" si="14"/>
        <v>0.16134303966721142</v>
      </c>
      <c r="G19" s="25">
        <f t="shared" si="14"/>
        <v>0.13566791451452401</v>
      </c>
      <c r="H19" s="25">
        <f t="shared" si="14"/>
        <v>0.18582546530245678</v>
      </c>
      <c r="I19" s="25">
        <f t="shared" si="14"/>
        <v>0.18582546530245686</v>
      </c>
      <c r="J19" s="25">
        <f t="shared" si="14"/>
        <v>0.18582546530245675</v>
      </c>
      <c r="K19" s="25">
        <f t="shared" si="14"/>
        <v>0.18582546530245667</v>
      </c>
      <c r="L19" s="25">
        <f t="shared" si="14"/>
        <v>0.1858254653024568</v>
      </c>
      <c r="M19" s="25"/>
      <c r="O19" s="9"/>
    </row>
    <row r="20" spans="1:16" ht="13.5" customHeight="1">
      <c r="A20" s="31" t="s">
        <v>16</v>
      </c>
      <c r="B20" s="33"/>
      <c r="C20" s="33"/>
      <c r="D20" s="33">
        <f t="shared" ref="D20:J20" si="15">+D18/C18-1</f>
        <v>0.93669629114741082</v>
      </c>
      <c r="E20" s="33">
        <f t="shared" si="15"/>
        <v>-0.52452123977747589</v>
      </c>
      <c r="F20" s="33">
        <f t="shared" si="15"/>
        <v>0.52240254488596549</v>
      </c>
      <c r="G20" s="33">
        <f t="shared" si="15"/>
        <v>-0.18883694574302312</v>
      </c>
      <c r="H20" s="186">
        <f t="shared" si="15"/>
        <v>0.53407326915510822</v>
      </c>
      <c r="I20" s="186">
        <f t="shared" si="15"/>
        <v>0.12000000000000055</v>
      </c>
      <c r="J20" s="186">
        <f t="shared" si="15"/>
        <v>0.11999999999999944</v>
      </c>
      <c r="K20" s="186">
        <f>+K18/J18-1</f>
        <v>0.11999999999999966</v>
      </c>
      <c r="L20" s="186">
        <f>+L18/K18-1</f>
        <v>0.12000000000000099</v>
      </c>
      <c r="M20" s="33"/>
    </row>
    <row r="21" spans="1:16" ht="13.5" customHeight="1">
      <c r="B21" s="9"/>
      <c r="C21" s="9"/>
      <c r="D21" s="35"/>
      <c r="E21" s="35"/>
      <c r="F21" s="35"/>
      <c r="G21" s="35"/>
      <c r="H21" s="36"/>
      <c r="I21" s="35"/>
      <c r="J21" s="35"/>
      <c r="K21" s="36"/>
      <c r="L21" s="35"/>
      <c r="M21" s="35"/>
    </row>
    <row r="22" spans="1:16" ht="13.5" customHeight="1">
      <c r="A22" s="10" t="s">
        <v>17</v>
      </c>
      <c r="B22" s="10"/>
      <c r="C22" s="10">
        <v>3957</v>
      </c>
      <c r="D22" s="10">
        <v>4968</v>
      </c>
      <c r="E22" s="10">
        <v>6902</v>
      </c>
      <c r="F22" s="10">
        <v>8105</v>
      </c>
      <c r="G22" s="10">
        <v>8412</v>
      </c>
      <c r="H22" s="10">
        <f>0.09*H53</f>
        <v>9088.4699999999993</v>
      </c>
      <c r="I22" s="10">
        <f t="shared" ref="I22:L22" si="16">0.09*I53</f>
        <v>8188.4699999999993</v>
      </c>
      <c r="J22" s="10">
        <f t="shared" si="16"/>
        <v>7288.4699999999993</v>
      </c>
      <c r="K22" s="10">
        <f t="shared" si="16"/>
        <v>6388.4699999999993</v>
      </c>
      <c r="L22" s="10">
        <f t="shared" si="16"/>
        <v>5488.4699999999993</v>
      </c>
      <c r="M22" s="10"/>
      <c r="O22" s="123">
        <v>0.09</v>
      </c>
      <c r="P22" s="2" t="s">
        <v>227</v>
      </c>
    </row>
    <row r="23" spans="1:16" ht="13.5" customHeight="1">
      <c r="A23" s="10" t="s">
        <v>18</v>
      </c>
      <c r="B23" s="10"/>
      <c r="C23" s="10">
        <v>4679</v>
      </c>
      <c r="D23" s="10">
        <v>6001</v>
      </c>
      <c r="E23" s="10">
        <v>7474</v>
      </c>
      <c r="F23" s="10">
        <v>8172</v>
      </c>
      <c r="G23" s="10">
        <v>9309</v>
      </c>
      <c r="H23" s="10">
        <f>H74*0.05</f>
        <v>10728.25</v>
      </c>
      <c r="I23" s="10">
        <f t="shared" ref="I23:L23" si="17">I74*0.05</f>
        <v>11778.25</v>
      </c>
      <c r="J23" s="10">
        <f t="shared" si="17"/>
        <v>12828.25</v>
      </c>
      <c r="K23" s="10">
        <f t="shared" si="17"/>
        <v>13878.25</v>
      </c>
      <c r="L23" s="10">
        <f t="shared" si="17"/>
        <v>14928.25</v>
      </c>
      <c r="M23" s="10"/>
      <c r="O23" s="123">
        <v>0.05</v>
      </c>
      <c r="P23" s="2" t="s">
        <v>228</v>
      </c>
    </row>
    <row r="24" spans="1:16" ht="13.5" customHeight="1">
      <c r="A24" s="10" t="s">
        <v>19</v>
      </c>
      <c r="B24" s="10"/>
      <c r="C24" s="10">
        <v>592</v>
      </c>
      <c r="D24" s="10">
        <v>1531</v>
      </c>
      <c r="E24" s="10">
        <v>1030</v>
      </c>
      <c r="F24" s="10">
        <v>1004</v>
      </c>
      <c r="G24" s="10">
        <v>694</v>
      </c>
      <c r="H24" s="10">
        <f>+H25*H7</f>
        <v>1283.0670963395085</v>
      </c>
      <c r="I24" s="10">
        <f t="shared" ref="I24:L24" si="18">+I25*I7</f>
        <v>1437.0351479002495</v>
      </c>
      <c r="J24" s="10">
        <f t="shared" si="18"/>
        <v>1609.4793656482796</v>
      </c>
      <c r="K24" s="10">
        <f t="shared" si="18"/>
        <v>1802.6168895260735</v>
      </c>
      <c r="L24" s="10">
        <f t="shared" si="18"/>
        <v>2018.9309162692027</v>
      </c>
      <c r="M24" s="10"/>
    </row>
    <row r="25" spans="1:16" ht="13.5" customHeight="1">
      <c r="A25" s="24" t="s">
        <v>53</v>
      </c>
      <c r="B25" s="25"/>
      <c r="C25" s="25">
        <f t="shared" ref="C25:G25" si="19">+C24/C7</f>
        <v>7.414922531594835E-3</v>
      </c>
      <c r="D25" s="25">
        <f t="shared" si="19"/>
        <v>1.0459722212733396E-2</v>
      </c>
      <c r="E25" s="25">
        <f t="shared" si="19"/>
        <v>6.2063147746444928E-3</v>
      </c>
      <c r="F25" s="25">
        <f t="shared" si="19"/>
        <v>5.7369461618458793E-3</v>
      </c>
      <c r="G25" s="25">
        <f t="shared" si="19"/>
        <v>4.1107899350803206E-3</v>
      </c>
      <c r="H25" s="184">
        <f>AVERAGE(C25:G25)</f>
        <v>6.7857391231797848E-3</v>
      </c>
      <c r="I25" s="184">
        <f>+H25</f>
        <v>6.7857391231797848E-3</v>
      </c>
      <c r="J25" s="184">
        <f t="shared" ref="J25:L25" si="20">+I25</f>
        <v>6.7857391231797848E-3</v>
      </c>
      <c r="K25" s="184">
        <f t="shared" si="20"/>
        <v>6.7857391231797848E-3</v>
      </c>
      <c r="L25" s="184">
        <f t="shared" si="20"/>
        <v>6.7857391231797848E-3</v>
      </c>
      <c r="M25" s="65"/>
      <c r="O25" s="9">
        <f>AVERAGE(C25:G25)</f>
        <v>6.7857391231797848E-3</v>
      </c>
      <c r="P25" s="2" t="s">
        <v>226</v>
      </c>
    </row>
    <row r="26" spans="1:16" ht="13.5" customHeight="1">
      <c r="B26" s="18"/>
      <c r="C26" s="126"/>
      <c r="D26" s="126"/>
      <c r="E26" s="126"/>
      <c r="F26" s="126"/>
      <c r="G26" s="126"/>
      <c r="H26" s="190"/>
      <c r="I26" s="190"/>
      <c r="J26" s="190"/>
      <c r="K26" s="190"/>
      <c r="L26" s="190"/>
      <c r="M26" s="18"/>
      <c r="O26" s="189"/>
    </row>
    <row r="27" spans="1:16" ht="13.5" customHeight="1">
      <c r="A27" s="20" t="s">
        <v>20</v>
      </c>
      <c r="B27" s="21"/>
      <c r="C27" s="21">
        <f t="shared" ref="C27:J27" si="21">+C18-C22-C23+C24</f>
        <v>12097</v>
      </c>
      <c r="D27" s="21">
        <f t="shared" si="21"/>
        <v>29569</v>
      </c>
      <c r="E27" s="21">
        <f t="shared" si="21"/>
        <v>5201</v>
      </c>
      <c r="F27" s="21">
        <f t="shared" si="21"/>
        <v>12963</v>
      </c>
      <c r="G27" s="21">
        <f t="shared" si="21"/>
        <v>5877</v>
      </c>
      <c r="H27" s="21">
        <f t="shared" si="21"/>
        <v>16602.761253068107</v>
      </c>
      <c r="I27" s="21">
        <f t="shared" si="21"/>
        <v>20823.099003436299</v>
      </c>
      <c r="J27" s="21">
        <f t="shared" si="21"/>
        <v>25567.877283848633</v>
      </c>
      <c r="K27" s="21">
        <f>+K18-K22-K23+K24</f>
        <v>30900.028957910454</v>
      </c>
      <c r="L27" s="21">
        <f t="shared" ref="L27" si="22">+L18-L22-L23+L24</f>
        <v>36890.038832859755</v>
      </c>
      <c r="M27" s="21"/>
    </row>
    <row r="28" spans="1:16" ht="13.5" customHeight="1">
      <c r="A28" s="32" t="s">
        <v>21</v>
      </c>
      <c r="B28" s="10"/>
      <c r="C28" s="10">
        <v>4142</v>
      </c>
      <c r="D28" s="10">
        <v>8807</v>
      </c>
      <c r="E28" s="10">
        <v>1516</v>
      </c>
      <c r="F28" s="10">
        <v>4407</v>
      </c>
      <c r="G28" s="10">
        <v>1586</v>
      </c>
      <c r="H28" s="10">
        <f t="shared" ref="H28:L28" si="23">+H29*H27</f>
        <v>4980.8283759204323</v>
      </c>
      <c r="I28" s="10">
        <f t="shared" si="23"/>
        <v>6246.9297010308892</v>
      </c>
      <c r="J28" s="10">
        <f t="shared" si="23"/>
        <v>7670.3631851545897</v>
      </c>
      <c r="K28" s="10">
        <f t="shared" si="23"/>
        <v>9270.0086873731361</v>
      </c>
      <c r="L28" s="10">
        <f t="shared" si="23"/>
        <v>11067.011649857926</v>
      </c>
      <c r="M28" s="10"/>
    </row>
    <row r="29" spans="1:16" ht="13.5" customHeight="1">
      <c r="A29" s="32" t="s">
        <v>22</v>
      </c>
      <c r="B29" s="38"/>
      <c r="C29" s="38">
        <f t="shared" ref="C29:G29" si="24">+C28/C27</f>
        <v>0.34239894188641812</v>
      </c>
      <c r="D29" s="38">
        <f t="shared" si="24"/>
        <v>0.29784571679799793</v>
      </c>
      <c r="E29" s="38">
        <f t="shared" si="24"/>
        <v>0.29148240722937896</v>
      </c>
      <c r="F29" s="38">
        <f t="shared" si="24"/>
        <v>0.33996760009257115</v>
      </c>
      <c r="G29" s="38">
        <f t="shared" si="24"/>
        <v>0.26986557767568486</v>
      </c>
      <c r="H29" s="187">
        <v>0.3</v>
      </c>
      <c r="I29" s="187">
        <v>0.3</v>
      </c>
      <c r="J29" s="187">
        <v>0.3</v>
      </c>
      <c r="K29" s="187">
        <v>0.3</v>
      </c>
      <c r="L29" s="187">
        <v>0.3</v>
      </c>
      <c r="M29" s="39"/>
      <c r="O29" s="123">
        <v>0.3</v>
      </c>
      <c r="P29" s="2" t="s">
        <v>229</v>
      </c>
    </row>
    <row r="30" spans="1:16" ht="13.5" customHeight="1">
      <c r="A30" s="20" t="s">
        <v>239</v>
      </c>
      <c r="B30" s="21"/>
      <c r="C30" s="21">
        <f t="shared" ref="C30:E30" si="25">C27-C28</f>
        <v>7955</v>
      </c>
      <c r="D30" s="21">
        <f t="shared" si="25"/>
        <v>20762</v>
      </c>
      <c r="E30" s="21">
        <f t="shared" si="25"/>
        <v>3685</v>
      </c>
      <c r="F30" s="21">
        <f t="shared" ref="F30:L30" si="26">F27-F28</f>
        <v>8556</v>
      </c>
      <c r="G30" s="21">
        <f t="shared" si="26"/>
        <v>4291</v>
      </c>
      <c r="H30" s="21">
        <f t="shared" si="26"/>
        <v>11621.932877147676</v>
      </c>
      <c r="I30" s="21">
        <f t="shared" si="26"/>
        <v>14576.169302405409</v>
      </c>
      <c r="J30" s="21">
        <f t="shared" si="26"/>
        <v>17897.514098694042</v>
      </c>
      <c r="K30" s="21">
        <f t="shared" si="26"/>
        <v>21630.020270537316</v>
      </c>
      <c r="L30" s="21">
        <f t="shared" si="26"/>
        <v>25823.027183001828</v>
      </c>
      <c r="M30" s="21"/>
    </row>
    <row r="31" spans="1:16" ht="13.5" customHeight="1">
      <c r="A31" s="32"/>
      <c r="B31" s="10"/>
      <c r="C31" s="10"/>
      <c r="D31" s="10"/>
      <c r="E31" s="10"/>
      <c r="F31" s="41"/>
      <c r="G31" s="10"/>
      <c r="H31" s="42"/>
      <c r="I31" s="42"/>
      <c r="J31" s="42"/>
      <c r="K31" s="42"/>
      <c r="L31" s="42">
        <f>+K31</f>
        <v>0</v>
      </c>
      <c r="M31" s="42"/>
    </row>
    <row r="32" spans="1:16" ht="13.5" customHeight="1">
      <c r="A32" s="20" t="s">
        <v>60</v>
      </c>
      <c r="B32" s="21"/>
      <c r="C32" s="21">
        <f t="shared" ref="C32:L32" si="27">+C30-C31</f>
        <v>7955</v>
      </c>
      <c r="D32" s="21">
        <f t="shared" si="27"/>
        <v>20762</v>
      </c>
      <c r="E32" s="21">
        <f t="shared" si="27"/>
        <v>3685</v>
      </c>
      <c r="F32" s="21">
        <f t="shared" si="27"/>
        <v>8556</v>
      </c>
      <c r="G32" s="21">
        <f t="shared" si="27"/>
        <v>4291</v>
      </c>
      <c r="H32" s="21">
        <f t="shared" si="27"/>
        <v>11621.932877147676</v>
      </c>
      <c r="I32" s="21">
        <f t="shared" si="27"/>
        <v>14576.169302405409</v>
      </c>
      <c r="J32" s="21">
        <f t="shared" si="27"/>
        <v>17897.514098694042</v>
      </c>
      <c r="K32" s="21">
        <f t="shared" si="27"/>
        <v>21630.020270537316</v>
      </c>
      <c r="L32" s="21">
        <f t="shared" si="27"/>
        <v>25823.027183001828</v>
      </c>
      <c r="M32" s="21"/>
    </row>
    <row r="33" spans="1:15" s="31" customFormat="1" ht="13.5" customHeight="1">
      <c r="A33" s="24" t="s">
        <v>9</v>
      </c>
      <c r="B33" s="29"/>
      <c r="C33" s="29"/>
      <c r="D33" s="28">
        <f t="shared" ref="D33:J33" si="28">+D32/C32-1</f>
        <v>1.6099308610936518</v>
      </c>
      <c r="E33" s="29">
        <f t="shared" si="28"/>
        <v>-0.82251228205375204</v>
      </c>
      <c r="F33" s="29">
        <f t="shared" si="28"/>
        <v>1.3218453188602441</v>
      </c>
      <c r="G33" s="29">
        <f t="shared" si="28"/>
        <v>-0.49848059841047221</v>
      </c>
      <c r="H33" s="29">
        <f t="shared" si="28"/>
        <v>1.7084439238284026</v>
      </c>
      <c r="I33" s="29">
        <f t="shared" si="28"/>
        <v>0.25419493095392753</v>
      </c>
      <c r="J33" s="29">
        <f t="shared" si="28"/>
        <v>0.22786129382707787</v>
      </c>
      <c r="K33" s="29">
        <f>+K32/J32-1</f>
        <v>0.20854886054346666</v>
      </c>
      <c r="L33" s="29">
        <f>+L32/K32-1</f>
        <v>0.19385127059616725</v>
      </c>
      <c r="M33" s="29"/>
      <c r="N33" s="43"/>
    </row>
    <row r="34" spans="1:15" ht="13.5" customHeight="1">
      <c r="A34" s="32" t="s">
        <v>24</v>
      </c>
      <c r="B34" s="23"/>
      <c r="C34" s="23">
        <v>-83</v>
      </c>
      <c r="D34" s="23">
        <v>176</v>
      </c>
      <c r="E34" s="23">
        <v>454</v>
      </c>
      <c r="F34" s="23">
        <v>417</v>
      </c>
      <c r="G34" s="23">
        <v>-800</v>
      </c>
      <c r="H34" s="23">
        <v>0</v>
      </c>
      <c r="I34" s="23">
        <f t="shared" ref="I34:L34" si="29">H34</f>
        <v>0</v>
      </c>
      <c r="J34" s="23">
        <f t="shared" si="29"/>
        <v>0</v>
      </c>
      <c r="K34" s="23">
        <f t="shared" si="29"/>
        <v>0</v>
      </c>
      <c r="L34" s="23">
        <f t="shared" si="29"/>
        <v>0</v>
      </c>
      <c r="M34" s="23"/>
    </row>
    <row r="35" spans="1:15" ht="13.5" customHeight="1">
      <c r="A35" s="20" t="s">
        <v>25</v>
      </c>
      <c r="B35" s="21"/>
      <c r="C35" s="21">
        <f t="shared" ref="C35:E35" si="30">+C32+C34</f>
        <v>7872</v>
      </c>
      <c r="D35" s="21">
        <f t="shared" si="30"/>
        <v>20938</v>
      </c>
      <c r="E35" s="21">
        <f t="shared" si="30"/>
        <v>4139</v>
      </c>
      <c r="F35" s="21">
        <f>+F32+F34</f>
        <v>8973</v>
      </c>
      <c r="G35" s="21">
        <f t="shared" ref="G35:H35" si="31">+G32+G34</f>
        <v>3491</v>
      </c>
      <c r="H35" s="21">
        <f t="shared" si="31"/>
        <v>11621.932877147676</v>
      </c>
      <c r="I35" s="21">
        <f t="shared" ref="I35:J35" si="32">+I32-I34</f>
        <v>14576.169302405409</v>
      </c>
      <c r="J35" s="21">
        <f t="shared" si="32"/>
        <v>17897.514098694042</v>
      </c>
      <c r="K35" s="21">
        <f t="shared" ref="K35:L35" si="33">+K32-K34</f>
        <v>21630.020270537316</v>
      </c>
      <c r="L35" s="21">
        <f t="shared" si="33"/>
        <v>25823.027183001828</v>
      </c>
      <c r="M35" s="21"/>
    </row>
    <row r="36" spans="1:15">
      <c r="A36" s="2" t="s">
        <v>100</v>
      </c>
      <c r="C36" s="114">
        <f>C40*C43</f>
        <v>1586</v>
      </c>
      <c r="D36" s="114">
        <f t="shared" ref="D36:L36" si="34">D40*D43</f>
        <v>4233.4000000000005</v>
      </c>
      <c r="E36" s="114">
        <f t="shared" si="34"/>
        <v>829.6</v>
      </c>
      <c r="F36" s="114">
        <f t="shared" si="34"/>
        <v>1781.2</v>
      </c>
      <c r="G36" s="114">
        <f t="shared" si="34"/>
        <v>683.19999999999993</v>
      </c>
      <c r="H36" s="114">
        <f>H40*H43</f>
        <v>2324.3865754295352</v>
      </c>
      <c r="I36" s="114">
        <f t="shared" si="34"/>
        <v>2915.233860481082</v>
      </c>
      <c r="J36" s="114">
        <f t="shared" si="34"/>
        <v>3579.5028197388092</v>
      </c>
      <c r="K36" s="114">
        <f t="shared" si="34"/>
        <v>4326.0040541074632</v>
      </c>
      <c r="L36" s="114">
        <f t="shared" si="34"/>
        <v>5164.6054366003655</v>
      </c>
      <c r="O36" s="2" t="s">
        <v>230</v>
      </c>
    </row>
    <row r="37" spans="1:15" s="115" customFormat="1">
      <c r="A37" s="115" t="s">
        <v>101</v>
      </c>
      <c r="C37" s="116">
        <f>C35-C36</f>
        <v>6286</v>
      </c>
      <c r="D37" s="116">
        <f t="shared" ref="D37:L37" si="35">D35-D36</f>
        <v>16704.599999999999</v>
      </c>
      <c r="E37" s="116">
        <f t="shared" si="35"/>
        <v>3309.4</v>
      </c>
      <c r="F37" s="116">
        <f t="shared" si="35"/>
        <v>7191.8</v>
      </c>
      <c r="G37" s="116">
        <f t="shared" si="35"/>
        <v>2807.8</v>
      </c>
      <c r="H37" s="116">
        <f t="shared" si="35"/>
        <v>9297.546301718141</v>
      </c>
      <c r="I37" s="116">
        <f t="shared" si="35"/>
        <v>11660.935441924328</v>
      </c>
      <c r="J37" s="116">
        <f t="shared" si="35"/>
        <v>14318.011278955233</v>
      </c>
      <c r="K37" s="116">
        <f t="shared" si="35"/>
        <v>17304.016216429853</v>
      </c>
      <c r="L37" s="116">
        <f t="shared" si="35"/>
        <v>20658.421746401462</v>
      </c>
      <c r="N37" s="117"/>
    </row>
    <row r="38" spans="1:15" s="115" customFormat="1">
      <c r="C38" s="116"/>
      <c r="D38" s="116"/>
      <c r="E38" s="116"/>
      <c r="F38" s="116"/>
      <c r="G38" s="116"/>
      <c r="H38" s="116"/>
      <c r="I38" s="116"/>
      <c r="J38" s="116"/>
      <c r="K38" s="116"/>
      <c r="L38" s="116"/>
      <c r="N38" s="117"/>
    </row>
    <row r="39" spans="1:15" ht="13.5" customHeight="1">
      <c r="A39" s="20" t="s">
        <v>26</v>
      </c>
      <c r="B39" s="45"/>
      <c r="C39" s="45">
        <f t="shared" ref="C39:L39" si="36">C35/C43</f>
        <v>32.26229508196721</v>
      </c>
      <c r="D39" s="45">
        <f t="shared" si="36"/>
        <v>85.811475409836063</v>
      </c>
      <c r="E39" s="45">
        <f t="shared" si="36"/>
        <v>16.96311475409836</v>
      </c>
      <c r="F39" s="45">
        <f t="shared" si="36"/>
        <v>36.774590163934427</v>
      </c>
      <c r="G39" s="45">
        <f t="shared" si="36"/>
        <v>14.307377049180328</v>
      </c>
      <c r="H39" s="45">
        <f t="shared" si="36"/>
        <v>47.630872447326539</v>
      </c>
      <c r="I39" s="45">
        <f t="shared" si="36"/>
        <v>59.738398780350039</v>
      </c>
      <c r="J39" s="45">
        <f t="shared" si="36"/>
        <v>73.35046761759854</v>
      </c>
      <c r="K39" s="45">
        <f t="shared" si="36"/>
        <v>88.647624059579158</v>
      </c>
      <c r="L39" s="45">
        <f t="shared" si="36"/>
        <v>105.83207861885995</v>
      </c>
      <c r="M39" s="45"/>
    </row>
    <row r="40" spans="1:15" ht="13.5" customHeight="1">
      <c r="A40" s="32" t="s">
        <v>27</v>
      </c>
      <c r="B40" s="10"/>
      <c r="C40" s="113">
        <v>6.5</v>
      </c>
      <c r="D40" s="112">
        <v>17.350000000000001</v>
      </c>
      <c r="E40" s="2">
        <v>3.4</v>
      </c>
      <c r="F40" s="112">
        <v>7.3</v>
      </c>
      <c r="G40" s="112">
        <v>2.8</v>
      </c>
      <c r="H40" s="112">
        <f>H39*0.2</f>
        <v>9.5261744894653084</v>
      </c>
      <c r="I40" s="112">
        <f t="shared" ref="I40:L40" si="37">I39*0.2</f>
        <v>11.947679756070009</v>
      </c>
      <c r="J40" s="112">
        <f t="shared" si="37"/>
        <v>14.670093523519709</v>
      </c>
      <c r="K40" s="112">
        <f t="shared" si="37"/>
        <v>17.729524811915834</v>
      </c>
      <c r="L40" s="112">
        <f t="shared" si="37"/>
        <v>21.166415723771991</v>
      </c>
      <c r="O40" s="2" t="s">
        <v>231</v>
      </c>
    </row>
    <row r="41" spans="1:15" ht="13.5" customHeight="1">
      <c r="A41" s="32" t="s">
        <v>165</v>
      </c>
      <c r="B41" s="46"/>
      <c r="C41" s="46">
        <f>C40/C39</f>
        <v>0.20147357723577239</v>
      </c>
      <c r="D41" s="46">
        <f t="shared" ref="D41:G41" si="38">D40/D39</f>
        <v>0.20218741044989971</v>
      </c>
      <c r="E41" s="46">
        <f t="shared" si="38"/>
        <v>0.2004348876540227</v>
      </c>
      <c r="F41" s="46">
        <f t="shared" si="38"/>
        <v>0.19850663100412347</v>
      </c>
      <c r="G41" s="46">
        <f t="shared" si="38"/>
        <v>0.19570323689487251</v>
      </c>
      <c r="H41" s="118">
        <f t="shared" ref="H41" si="39">H40/H39</f>
        <v>0.2</v>
      </c>
      <c r="I41" s="118">
        <f t="shared" ref="I41" si="40">I40/I39</f>
        <v>0.2</v>
      </c>
      <c r="J41" s="118">
        <f t="shared" ref="J41" si="41">J40/J39</f>
        <v>0.2</v>
      </c>
      <c r="K41" s="118">
        <f t="shared" ref="K41" si="42">K40/K39</f>
        <v>0.2</v>
      </c>
      <c r="L41" s="118">
        <f t="shared" ref="L41" si="43">L40/L39</f>
        <v>0.2</v>
      </c>
      <c r="M41" s="47"/>
      <c r="O41" s="2" t="s">
        <v>99</v>
      </c>
    </row>
    <row r="42" spans="1:15" s="110" customFormat="1" ht="13.5" customHeight="1">
      <c r="A42" s="107" t="s">
        <v>103</v>
      </c>
      <c r="B42" s="124"/>
      <c r="C42" s="125">
        <f>C35/C7</f>
        <v>9.8598429339044821E-2</v>
      </c>
      <c r="D42" s="125">
        <f t="shared" ref="D42:J42" si="44">D35/D7</f>
        <v>0.14304746158733628</v>
      </c>
      <c r="E42" s="125">
        <f t="shared" si="44"/>
        <v>2.4939744516751024E-2</v>
      </c>
      <c r="F42" s="125">
        <f t="shared" si="44"/>
        <v>5.1272527799046889E-2</v>
      </c>
      <c r="G42" s="125">
        <f t="shared" si="44"/>
        <v>2.0678339572572622E-2</v>
      </c>
      <c r="H42" s="125">
        <f t="shared" si="44"/>
        <v>6.1464754911431829E-2</v>
      </c>
      <c r="I42" s="125">
        <f t="shared" si="44"/>
        <v>6.8829271466288672E-2</v>
      </c>
      <c r="J42" s="125">
        <f t="shared" si="44"/>
        <v>7.5457855639082486E-2</v>
      </c>
      <c r="K42" s="125">
        <f t="shared" ref="K42:L42" si="45">K32/K7</f>
        <v>8.142366558184512E-2</v>
      </c>
      <c r="L42" s="125">
        <f t="shared" si="45"/>
        <v>8.6792630903109999E-2</v>
      </c>
      <c r="M42" s="125"/>
      <c r="N42" s="109"/>
    </row>
    <row r="43" spans="1:15" ht="13.5" customHeight="1">
      <c r="A43" s="2" t="s">
        <v>28</v>
      </c>
      <c r="B43" s="8"/>
      <c r="C43" s="8">
        <v>244</v>
      </c>
      <c r="D43" s="8">
        <v>244</v>
      </c>
      <c r="E43" s="8">
        <v>244</v>
      </c>
      <c r="F43" s="8">
        <v>244</v>
      </c>
      <c r="G43" s="8">
        <v>244</v>
      </c>
      <c r="H43" s="8">
        <v>244</v>
      </c>
      <c r="I43" s="8">
        <v>244</v>
      </c>
      <c r="J43" s="8">
        <v>244</v>
      </c>
      <c r="K43" s="8">
        <v>244</v>
      </c>
      <c r="L43" s="8">
        <v>244</v>
      </c>
      <c r="M43" s="8"/>
    </row>
    <row r="44" spans="1:15" ht="13.5" customHeight="1">
      <c r="A44" s="32" t="s">
        <v>146</v>
      </c>
      <c r="B44" s="44"/>
      <c r="C44" s="128">
        <f t="shared" ref="C44:L44" si="46">(C18-C23)/(C48+C53+C61-C87)</f>
        <v>0.16012675925062914</v>
      </c>
      <c r="D44" s="128">
        <f t="shared" si="46"/>
        <v>0.27249085670412049</v>
      </c>
      <c r="E44" s="128">
        <f t="shared" si="46"/>
        <v>8.8465809678269836E-2</v>
      </c>
      <c r="F44" s="128">
        <f t="shared" si="46"/>
        <v>0.13113468363365424</v>
      </c>
      <c r="G44" s="128">
        <f t="shared" si="46"/>
        <v>8.2725845513514834E-2</v>
      </c>
      <c r="H44" s="128">
        <f t="shared" si="46"/>
        <v>0.13936282062857064</v>
      </c>
      <c r="I44" s="128">
        <f t="shared" si="46"/>
        <v>0.14837056818807404</v>
      </c>
      <c r="J44" s="128">
        <f t="shared" si="46"/>
        <v>0.15967934723873917</v>
      </c>
      <c r="K44" s="128">
        <f t="shared" si="46"/>
        <v>0.17338087227452237</v>
      </c>
      <c r="L44" s="128">
        <f t="shared" si="46"/>
        <v>0.18963424560475733</v>
      </c>
      <c r="M44" s="44"/>
    </row>
    <row r="45" spans="1:15" ht="13.5" customHeight="1">
      <c r="C45" s="112"/>
      <c r="D45" s="112"/>
      <c r="E45" s="112"/>
      <c r="F45" s="112"/>
      <c r="G45" s="112"/>
    </row>
    <row r="46" spans="1:15" ht="13.5" customHeight="1">
      <c r="A46" s="16" t="s">
        <v>29</v>
      </c>
      <c r="B46" s="17"/>
      <c r="C46" s="17"/>
      <c r="D46" s="17"/>
      <c r="E46" s="17"/>
      <c r="F46" s="17"/>
      <c r="G46" s="17"/>
      <c r="H46" s="17"/>
      <c r="I46" s="17"/>
      <c r="J46" s="17"/>
      <c r="K46" s="17"/>
      <c r="L46" s="17"/>
      <c r="M46" s="17"/>
    </row>
    <row r="47" spans="1:15" ht="13.5" customHeight="1">
      <c r="A47" s="20" t="s">
        <v>30</v>
      </c>
      <c r="B47" s="17"/>
      <c r="C47" s="17"/>
      <c r="D47" s="48"/>
      <c r="E47" s="48"/>
      <c r="F47" s="48"/>
      <c r="G47" s="48"/>
      <c r="H47" s="17"/>
      <c r="I47" s="17"/>
      <c r="J47" s="17"/>
      <c r="K47" s="17"/>
      <c r="L47" s="17"/>
      <c r="M47" s="17"/>
    </row>
    <row r="48" spans="1:15" ht="13.5" customHeight="1">
      <c r="A48" s="20" t="s">
        <v>31</v>
      </c>
      <c r="B48" s="21"/>
      <c r="C48" s="21">
        <f>SUM(C49:C51)</f>
        <v>44991</v>
      </c>
      <c r="D48" s="21">
        <f>SUM(D49:D51)</f>
        <v>68535</v>
      </c>
      <c r="E48" s="21">
        <f>SUM(E49:E51)</f>
        <v>67039</v>
      </c>
      <c r="F48" s="21">
        <f>SUM(F49:F51)</f>
        <v>79776</v>
      </c>
      <c r="G48" s="21">
        <f>SUM(G49:G51)</f>
        <v>81666</v>
      </c>
      <c r="H48" s="21">
        <f t="shared" ref="H48:L48" si="47">SUM(H49:H51)</f>
        <v>90963.546301718146</v>
      </c>
      <c r="I48" s="21">
        <f t="shared" si="47"/>
        <v>102624.48174364248</v>
      </c>
      <c r="J48" s="21">
        <f t="shared" si="47"/>
        <v>116942.49302259772</v>
      </c>
      <c r="K48" s="21">
        <f t="shared" si="47"/>
        <v>134246.50923902757</v>
      </c>
      <c r="L48" s="21">
        <f t="shared" si="47"/>
        <v>154904.93098542903</v>
      </c>
      <c r="M48" s="21"/>
    </row>
    <row r="49" spans="1:20" ht="13.5" customHeight="1">
      <c r="A49" s="32" t="s">
        <v>32</v>
      </c>
      <c r="B49" s="17"/>
      <c r="C49" s="17">
        <v>302</v>
      </c>
      <c r="D49" s="17">
        <v>301</v>
      </c>
      <c r="E49" s="17">
        <v>301</v>
      </c>
      <c r="F49" s="17">
        <v>305</v>
      </c>
      <c r="G49" s="17">
        <v>305</v>
      </c>
      <c r="H49" s="17">
        <v>305</v>
      </c>
      <c r="I49" s="17">
        <v>305</v>
      </c>
      <c r="J49" s="17">
        <v>305</v>
      </c>
      <c r="K49" s="17">
        <v>305</v>
      </c>
      <c r="L49" s="17">
        <v>305</v>
      </c>
      <c r="M49" s="21"/>
      <c r="O49" s="2" t="s">
        <v>232</v>
      </c>
    </row>
    <row r="50" spans="1:20" s="110" customFormat="1" ht="13.5" customHeight="1">
      <c r="A50" s="107" t="s">
        <v>33</v>
      </c>
      <c r="B50" s="111"/>
      <c r="C50" s="111">
        <v>45308</v>
      </c>
      <c r="D50" s="111">
        <v>66996</v>
      </c>
      <c r="E50" s="111">
        <v>65394</v>
      </c>
      <c r="F50" s="111">
        <v>77364</v>
      </c>
      <c r="G50" s="111">
        <v>79191</v>
      </c>
      <c r="H50" s="108">
        <f>G50+H37</f>
        <v>88488.546301718146</v>
      </c>
      <c r="I50" s="108">
        <f>H50+I37</f>
        <v>100149.48174364248</v>
      </c>
      <c r="J50" s="108">
        <f>I50+J37</f>
        <v>114467.49302259772</v>
      </c>
      <c r="K50" s="108">
        <f>J50+K37</f>
        <v>131771.50923902757</v>
      </c>
      <c r="L50" s="108">
        <f>K50+L37</f>
        <v>152429.93098542903</v>
      </c>
      <c r="M50" s="108"/>
      <c r="N50" s="109"/>
    </row>
    <row r="51" spans="1:20" s="110" customFormat="1" ht="13.5" customHeight="1">
      <c r="A51" s="107" t="s">
        <v>23</v>
      </c>
      <c r="B51" s="111"/>
      <c r="C51" s="111">
        <v>-619</v>
      </c>
      <c r="D51" s="111">
        <v>1238</v>
      </c>
      <c r="E51" s="111">
        <v>1344</v>
      </c>
      <c r="F51" s="111">
        <v>2107</v>
      </c>
      <c r="G51" s="111">
        <v>2170</v>
      </c>
      <c r="H51" s="111">
        <v>2170</v>
      </c>
      <c r="I51" s="111">
        <v>2170</v>
      </c>
      <c r="J51" s="111">
        <v>2170</v>
      </c>
      <c r="K51" s="111">
        <v>2170</v>
      </c>
      <c r="L51" s="111">
        <v>2170</v>
      </c>
      <c r="M51" s="21"/>
      <c r="N51" s="109"/>
      <c r="O51" s="110" t="s">
        <v>232</v>
      </c>
    </row>
    <row r="52" spans="1:20" ht="13.5" customHeight="1">
      <c r="A52" s="20" t="s">
        <v>87</v>
      </c>
      <c r="B52" s="37"/>
      <c r="C52" s="37">
        <f>SUM(C53:C59)</f>
        <v>58873</v>
      </c>
      <c r="D52" s="37">
        <f>SUM(D53:D59)</f>
        <v>70399</v>
      </c>
      <c r="E52" s="37">
        <f>SUM(E53:E59)</f>
        <v>74076</v>
      </c>
      <c r="F52" s="37">
        <f>SUM(F53:F59)</f>
        <v>82357</v>
      </c>
      <c r="G52" s="37">
        <f>SUM(G53:G59)</f>
        <v>98450</v>
      </c>
      <c r="H52" s="37">
        <f t="shared" ref="H52:L52" si="48">SUM(H53:H59)</f>
        <v>117450</v>
      </c>
      <c r="I52" s="37">
        <f t="shared" si="48"/>
        <v>107450</v>
      </c>
      <c r="J52" s="37">
        <f t="shared" si="48"/>
        <v>97450</v>
      </c>
      <c r="K52" s="37">
        <f t="shared" si="48"/>
        <v>87450</v>
      </c>
      <c r="L52" s="37">
        <f t="shared" si="48"/>
        <v>77450</v>
      </c>
      <c r="M52" s="21"/>
    </row>
    <row r="53" spans="1:20" ht="13.5" customHeight="1">
      <c r="A53" s="32" t="s">
        <v>88</v>
      </c>
      <c r="B53" s="17"/>
      <c r="C53" s="17">
        <v>49731</v>
      </c>
      <c r="D53" s="17">
        <v>57929</v>
      </c>
      <c r="E53" s="17">
        <v>61966</v>
      </c>
      <c r="F53" s="17">
        <v>67354</v>
      </c>
      <c r="G53" s="17">
        <v>81983</v>
      </c>
      <c r="H53" s="108">
        <f>G53+19000</f>
        <v>100983</v>
      </c>
      <c r="I53" s="108">
        <f>H53-10000</f>
        <v>90983</v>
      </c>
      <c r="J53" s="108">
        <f>I53-10000</f>
        <v>80983</v>
      </c>
      <c r="K53" s="108">
        <f t="shared" ref="K53:L53" si="49">J53-10000</f>
        <v>70983</v>
      </c>
      <c r="L53" s="108">
        <f t="shared" si="49"/>
        <v>60983</v>
      </c>
      <c r="M53" s="21"/>
      <c r="O53" s="122" t="s">
        <v>233</v>
      </c>
    </row>
    <row r="54" spans="1:20" ht="13" customHeight="1">
      <c r="A54" s="32" t="s">
        <v>89</v>
      </c>
      <c r="B54" s="17"/>
      <c r="C54" s="17">
        <v>1939</v>
      </c>
      <c r="D54" s="17">
        <v>1582</v>
      </c>
      <c r="E54" s="17">
        <v>1594</v>
      </c>
      <c r="F54" s="17">
        <v>2060</v>
      </c>
      <c r="G54" s="17">
        <v>2399</v>
      </c>
      <c r="H54" s="17">
        <v>2399</v>
      </c>
      <c r="I54" s="17">
        <v>2399</v>
      </c>
      <c r="J54" s="17">
        <v>2399</v>
      </c>
      <c r="K54" s="17">
        <v>2399</v>
      </c>
      <c r="L54" s="17">
        <v>2399</v>
      </c>
      <c r="M54" s="21"/>
      <c r="O54" s="2" t="s">
        <v>232</v>
      </c>
    </row>
    <row r="55" spans="1:20" s="110" customFormat="1" ht="13.5" customHeight="1">
      <c r="A55" s="107" t="s">
        <v>90</v>
      </c>
      <c r="B55" s="108"/>
      <c r="C55" s="108">
        <v>57</v>
      </c>
      <c r="D55" s="108">
        <v>7</v>
      </c>
      <c r="E55" s="108">
        <v>15</v>
      </c>
      <c r="F55" s="108">
        <v>10</v>
      </c>
      <c r="G55" s="108">
        <v>0</v>
      </c>
      <c r="H55" s="108">
        <v>0</v>
      </c>
      <c r="I55" s="108">
        <v>0</v>
      </c>
      <c r="J55" s="108">
        <v>0</v>
      </c>
      <c r="K55" s="108">
        <v>0</v>
      </c>
      <c r="L55" s="108">
        <v>0</v>
      </c>
      <c r="M55" s="21"/>
      <c r="N55" s="109"/>
      <c r="O55" s="110" t="s">
        <v>232</v>
      </c>
    </row>
    <row r="56" spans="1:20" s="110" customFormat="1" ht="13.5" customHeight="1">
      <c r="A56" s="107" t="s">
        <v>91</v>
      </c>
      <c r="B56" s="108"/>
      <c r="C56" s="108">
        <v>725</v>
      </c>
      <c r="D56" s="108">
        <v>699</v>
      </c>
      <c r="E56" s="108">
        <v>1131</v>
      </c>
      <c r="F56" s="108">
        <v>1774</v>
      </c>
      <c r="G56" s="108">
        <v>3124</v>
      </c>
      <c r="H56" s="108">
        <v>3124</v>
      </c>
      <c r="I56" s="108">
        <v>3124</v>
      </c>
      <c r="J56" s="108">
        <v>3124</v>
      </c>
      <c r="K56" s="108">
        <v>3124</v>
      </c>
      <c r="L56" s="108">
        <v>3124</v>
      </c>
      <c r="M56" s="21"/>
      <c r="N56" s="109"/>
      <c r="O56" s="110" t="s">
        <v>232</v>
      </c>
    </row>
    <row r="57" spans="1:20" s="110" customFormat="1" ht="13.5" customHeight="1">
      <c r="A57" s="107" t="s">
        <v>92</v>
      </c>
      <c r="B57" s="108"/>
      <c r="C57" s="108">
        <v>852</v>
      </c>
      <c r="D57" s="108">
        <v>1481</v>
      </c>
      <c r="E57" s="108">
        <v>1395</v>
      </c>
      <c r="F57" s="108">
        <v>1451</v>
      </c>
      <c r="G57" s="108">
        <v>1399</v>
      </c>
      <c r="H57" s="108">
        <v>1399</v>
      </c>
      <c r="I57" s="108">
        <v>1399</v>
      </c>
      <c r="J57" s="108">
        <v>1399</v>
      </c>
      <c r="K57" s="108">
        <v>1399</v>
      </c>
      <c r="L57" s="108">
        <v>1399</v>
      </c>
      <c r="M57" s="21"/>
      <c r="N57" s="109"/>
      <c r="O57" s="110" t="s">
        <v>232</v>
      </c>
    </row>
    <row r="58" spans="1:20" s="110" customFormat="1" ht="13.5" customHeight="1">
      <c r="A58" s="107" t="s">
        <v>93</v>
      </c>
      <c r="B58" s="108"/>
      <c r="C58" s="108">
        <v>3509</v>
      </c>
      <c r="D58" s="108">
        <v>7621</v>
      </c>
      <c r="E58" s="108">
        <v>7936</v>
      </c>
      <c r="F58" s="108">
        <v>9659</v>
      </c>
      <c r="G58" s="108">
        <v>9510</v>
      </c>
      <c r="H58" s="108">
        <v>9510</v>
      </c>
      <c r="I58" s="108">
        <v>9510</v>
      </c>
      <c r="J58" s="108">
        <v>9510</v>
      </c>
      <c r="K58" s="108">
        <v>9510</v>
      </c>
      <c r="L58" s="108">
        <v>9510</v>
      </c>
      <c r="M58" s="21"/>
      <c r="N58" s="109"/>
      <c r="O58" s="110" t="s">
        <v>232</v>
      </c>
    </row>
    <row r="59" spans="1:20" s="110" customFormat="1" ht="13.5" customHeight="1">
      <c r="A59" s="107" t="s">
        <v>94</v>
      </c>
      <c r="B59" s="108"/>
      <c r="C59" s="108">
        <v>2060</v>
      </c>
      <c r="D59" s="108">
        <v>1080</v>
      </c>
      <c r="E59" s="108">
        <v>39</v>
      </c>
      <c r="F59" s="108">
        <v>49</v>
      </c>
      <c r="G59" s="108">
        <v>35</v>
      </c>
      <c r="H59" s="108">
        <v>35</v>
      </c>
      <c r="I59" s="108">
        <v>35</v>
      </c>
      <c r="J59" s="108">
        <v>35</v>
      </c>
      <c r="K59" s="108">
        <v>35</v>
      </c>
      <c r="L59" s="108">
        <v>35</v>
      </c>
      <c r="M59" s="21"/>
      <c r="N59" s="109"/>
      <c r="O59" s="110" t="s">
        <v>232</v>
      </c>
    </row>
    <row r="60" spans="1:20" ht="13.5" customHeight="1">
      <c r="A60" s="20" t="s">
        <v>95</v>
      </c>
      <c r="B60" s="21"/>
      <c r="C60" s="21">
        <f>SUM(C61:C68)</f>
        <v>43299</v>
      </c>
      <c r="D60" s="21">
        <f>SUM(D61:D68)</f>
        <v>57551</v>
      </c>
      <c r="E60" s="21">
        <f>SUM(E61:E68)</f>
        <v>69963</v>
      </c>
      <c r="F60" s="21">
        <f>SUM(F61:F68)</f>
        <v>66065</v>
      </c>
      <c r="G60" s="21">
        <f>SUM(G61:G68)</f>
        <v>60626</v>
      </c>
      <c r="H60" s="21">
        <f t="shared" ref="H60:L60" si="50">SUM(H61:H68)</f>
        <v>68582.555658732846</v>
      </c>
      <c r="I60" s="21">
        <f t="shared" si="50"/>
        <v>70696.870337780798</v>
      </c>
      <c r="J60" s="21">
        <f t="shared" si="50"/>
        <v>73304.902778314485</v>
      </c>
      <c r="K60" s="21">
        <f t="shared" si="50"/>
        <v>76465.899111712235</v>
      </c>
      <c r="L60" s="21">
        <f t="shared" si="50"/>
        <v>80246.215005117716</v>
      </c>
      <c r="M60" s="21"/>
    </row>
    <row r="61" spans="1:20" s="110" customFormat="1" ht="13.5" customHeight="1">
      <c r="A61" s="107" t="s">
        <v>88</v>
      </c>
      <c r="B61" s="108"/>
      <c r="C61" s="108">
        <v>14652</v>
      </c>
      <c r="D61" s="108">
        <v>12046</v>
      </c>
      <c r="E61" s="108">
        <v>16876</v>
      </c>
      <c r="F61" s="108">
        <v>18221</v>
      </c>
      <c r="G61" s="108">
        <v>13974</v>
      </c>
      <c r="H61" s="108">
        <f>H53*0.2</f>
        <v>20196.600000000002</v>
      </c>
      <c r="I61" s="108">
        <f t="shared" ref="I61:L61" si="51">I53*0.2</f>
        <v>18196.600000000002</v>
      </c>
      <c r="J61" s="108">
        <f t="shared" si="51"/>
        <v>16196.6</v>
      </c>
      <c r="K61" s="108">
        <f t="shared" si="51"/>
        <v>14196.6</v>
      </c>
      <c r="L61" s="108">
        <f t="shared" si="51"/>
        <v>12196.6</v>
      </c>
      <c r="M61" s="21"/>
      <c r="N61" s="109"/>
      <c r="O61" s="120" t="s">
        <v>238</v>
      </c>
      <c r="P61" s="120"/>
      <c r="Q61" s="120"/>
      <c r="R61" s="120"/>
      <c r="S61" s="120"/>
      <c r="T61" s="120"/>
    </row>
    <row r="62" spans="1:20" s="110" customFormat="1" ht="13.5" customHeight="1">
      <c r="A62" s="107" t="s">
        <v>89</v>
      </c>
      <c r="B62" s="108"/>
      <c r="C62" s="108">
        <v>405</v>
      </c>
      <c r="D62" s="108">
        <v>680</v>
      </c>
      <c r="E62" s="108">
        <v>417</v>
      </c>
      <c r="F62" s="108">
        <v>349</v>
      </c>
      <c r="G62" s="110">
        <v>396</v>
      </c>
      <c r="H62" s="110">
        <v>396</v>
      </c>
      <c r="I62" s="110">
        <v>396</v>
      </c>
      <c r="J62" s="110">
        <v>396</v>
      </c>
      <c r="K62" s="110">
        <v>396</v>
      </c>
      <c r="L62" s="110">
        <v>396</v>
      </c>
      <c r="M62" s="21"/>
      <c r="N62" s="109"/>
      <c r="O62" s="110" t="s">
        <v>232</v>
      </c>
    </row>
    <row r="63" spans="1:20" s="110" customFormat="1" ht="13.5" customHeight="1">
      <c r="A63" s="107" t="s">
        <v>96</v>
      </c>
      <c r="B63" s="108"/>
      <c r="C63" s="108">
        <v>15243</v>
      </c>
      <c r="D63" s="108">
        <v>30889</v>
      </c>
      <c r="E63" s="108">
        <v>38203</v>
      </c>
      <c r="F63" s="108">
        <v>33365</v>
      </c>
      <c r="G63" s="108">
        <v>32552</v>
      </c>
      <c r="H63" s="108">
        <f>$O$63*H10</f>
        <v>34285.955658732848</v>
      </c>
      <c r="I63" s="108">
        <f>$O$63*I10</f>
        <v>38400.270337780792</v>
      </c>
      <c r="J63" s="108">
        <f>$O$63*J10</f>
        <v>43008.302778314493</v>
      </c>
      <c r="K63" s="108">
        <f>$O$63*K10</f>
        <v>48169.299111712236</v>
      </c>
      <c r="L63" s="108">
        <f>$O$63*L10</f>
        <v>53949.615005117717</v>
      </c>
      <c r="M63" s="21"/>
      <c r="N63" s="109"/>
      <c r="O63" s="225">
        <f>G63/G10</f>
        <v>0.36855214890629956</v>
      </c>
      <c r="P63" s="110" t="s">
        <v>234</v>
      </c>
    </row>
    <row r="64" spans="1:20" s="110" customFormat="1" ht="13.5" customHeight="1">
      <c r="A64" s="107" t="s">
        <v>90</v>
      </c>
      <c r="B64" s="108"/>
      <c r="C64" s="108">
        <v>110</v>
      </c>
      <c r="D64" s="108">
        <v>115</v>
      </c>
      <c r="E64" s="108">
        <v>405</v>
      </c>
      <c r="F64" s="108">
        <v>329</v>
      </c>
      <c r="G64" s="108">
        <v>227</v>
      </c>
      <c r="H64" s="108">
        <v>227</v>
      </c>
      <c r="I64" s="108">
        <v>227</v>
      </c>
      <c r="J64" s="108">
        <v>227</v>
      </c>
      <c r="K64" s="108">
        <v>227</v>
      </c>
      <c r="L64" s="108">
        <v>227</v>
      </c>
      <c r="M64" s="21"/>
      <c r="N64" s="109"/>
      <c r="O64" s="110" t="s">
        <v>232</v>
      </c>
    </row>
    <row r="65" spans="1:15" s="110" customFormat="1" ht="13.5" customHeight="1">
      <c r="A65" s="107" t="s">
        <v>91</v>
      </c>
      <c r="B65" s="108"/>
      <c r="C65" s="108">
        <v>8694</v>
      </c>
      <c r="D65" s="108">
        <v>8415</v>
      </c>
      <c r="E65" s="108">
        <v>7976</v>
      </c>
      <c r="F65" s="108">
        <v>8446</v>
      </c>
      <c r="G65" s="108">
        <v>7388</v>
      </c>
      <c r="H65" s="108">
        <v>7388</v>
      </c>
      <c r="I65" s="108">
        <v>7388</v>
      </c>
      <c r="J65" s="108">
        <v>7388</v>
      </c>
      <c r="K65" s="108">
        <v>7388</v>
      </c>
      <c r="L65" s="108">
        <v>7388</v>
      </c>
      <c r="M65" s="21"/>
      <c r="N65" s="109"/>
      <c r="O65" s="110" t="s">
        <v>232</v>
      </c>
    </row>
    <row r="66" spans="1:15" s="110" customFormat="1" ht="13.5" customHeight="1">
      <c r="A66" s="107" t="s">
        <v>92</v>
      </c>
      <c r="B66" s="108"/>
      <c r="C66" s="108">
        <v>274</v>
      </c>
      <c r="D66" s="108">
        <v>256</v>
      </c>
      <c r="E66" s="108">
        <v>280</v>
      </c>
      <c r="F66" s="108">
        <v>439</v>
      </c>
      <c r="G66" s="108">
        <v>285</v>
      </c>
      <c r="H66" s="108">
        <v>285</v>
      </c>
      <c r="I66" s="108">
        <v>285</v>
      </c>
      <c r="J66" s="108">
        <v>285</v>
      </c>
      <c r="K66" s="108">
        <v>285</v>
      </c>
      <c r="L66" s="108">
        <v>285</v>
      </c>
      <c r="M66" s="21"/>
      <c r="N66" s="109"/>
      <c r="O66" s="110" t="s">
        <v>232</v>
      </c>
    </row>
    <row r="67" spans="1:15" s="110" customFormat="1" ht="13.5" customHeight="1">
      <c r="A67" s="107" t="s">
        <v>97</v>
      </c>
      <c r="B67" s="108"/>
      <c r="C67" s="108">
        <v>3365</v>
      </c>
      <c r="D67" s="108">
        <v>4759</v>
      </c>
      <c r="E67" s="108">
        <v>4457</v>
      </c>
      <c r="F67" s="108">
        <v>4564</v>
      </c>
      <c r="G67" s="108">
        <v>5606</v>
      </c>
      <c r="H67" s="108">
        <v>5606</v>
      </c>
      <c r="I67" s="108">
        <v>5606</v>
      </c>
      <c r="J67" s="108">
        <v>5606</v>
      </c>
      <c r="K67" s="108">
        <v>5606</v>
      </c>
      <c r="L67" s="108">
        <v>5606</v>
      </c>
      <c r="M67" s="21"/>
      <c r="N67" s="109"/>
      <c r="O67" s="110" t="s">
        <v>232</v>
      </c>
    </row>
    <row r="68" spans="1:15" s="110" customFormat="1" ht="13.5" customHeight="1">
      <c r="A68" s="107" t="s">
        <v>98</v>
      </c>
      <c r="B68" s="108"/>
      <c r="C68" s="108">
        <v>556</v>
      </c>
      <c r="D68" s="108">
        <v>391</v>
      </c>
      <c r="E68" s="108">
        <v>1349</v>
      </c>
      <c r="F68" s="108">
        <v>352</v>
      </c>
      <c r="G68" s="108">
        <v>198</v>
      </c>
      <c r="H68" s="108">
        <v>198</v>
      </c>
      <c r="I68" s="108">
        <v>198</v>
      </c>
      <c r="J68" s="108">
        <v>198</v>
      </c>
      <c r="K68" s="108">
        <v>198</v>
      </c>
      <c r="L68" s="108">
        <v>198</v>
      </c>
      <c r="M68" s="21"/>
      <c r="N68" s="109"/>
      <c r="O68" s="110" t="s">
        <v>232</v>
      </c>
    </row>
    <row r="69" spans="1:15" ht="13.5" customHeight="1">
      <c r="A69" s="20"/>
      <c r="B69" s="21"/>
      <c r="C69" s="21"/>
      <c r="D69" s="21"/>
      <c r="E69" s="21"/>
      <c r="F69" s="21"/>
      <c r="G69" s="21"/>
      <c r="H69" s="21"/>
      <c r="I69" s="21"/>
      <c r="J69" s="21"/>
      <c r="K69" s="21"/>
      <c r="L69" s="21"/>
      <c r="M69" s="21"/>
    </row>
    <row r="70" spans="1:15" ht="13.5" customHeight="1">
      <c r="A70" s="49"/>
      <c r="B70" s="50"/>
      <c r="C70" s="50">
        <f>SUM(C48,C52,C60)</f>
        <v>147163</v>
      </c>
      <c r="D70" s="50">
        <f>SUM(D48,D52,D60)</f>
        <v>196485</v>
      </c>
      <c r="E70" s="50">
        <f>SUM(E48,E52,E60)</f>
        <v>211078</v>
      </c>
      <c r="F70" s="50">
        <f>SUM(F48,F52,F60)</f>
        <v>228198</v>
      </c>
      <c r="G70" s="50">
        <f>SUM(G48,G52,G60)</f>
        <v>240742</v>
      </c>
      <c r="H70" s="50">
        <f t="shared" ref="H70:L70" si="52">SUM(H48,H52,H60)</f>
        <v>276996.10196045099</v>
      </c>
      <c r="I70" s="50">
        <f t="shared" si="52"/>
        <v>280771.35208142328</v>
      </c>
      <c r="J70" s="50">
        <f t="shared" si="52"/>
        <v>287697.39580091217</v>
      </c>
      <c r="K70" s="50">
        <f t="shared" si="52"/>
        <v>298162.4083507398</v>
      </c>
      <c r="L70" s="50">
        <f t="shared" si="52"/>
        <v>312601.14599054673</v>
      </c>
      <c r="M70" s="50"/>
    </row>
    <row r="71" spans="1:15" ht="13.5" customHeight="1">
      <c r="A71" s="32"/>
      <c r="B71" s="18"/>
      <c r="C71" s="18"/>
      <c r="D71" s="18"/>
      <c r="E71" s="18"/>
      <c r="F71" s="32"/>
      <c r="G71" s="32"/>
      <c r="H71" s="32"/>
      <c r="I71" s="32"/>
      <c r="J71" s="32"/>
      <c r="K71" s="32"/>
      <c r="L71" s="32"/>
      <c r="M71" s="32"/>
    </row>
    <row r="72" spans="1:15" ht="13.5" customHeight="1">
      <c r="A72" s="20" t="s">
        <v>34</v>
      </c>
      <c r="B72" s="48"/>
      <c r="C72" s="48"/>
      <c r="D72" s="48"/>
      <c r="E72" s="48"/>
      <c r="F72" s="48"/>
      <c r="G72" s="48"/>
      <c r="H72" s="48"/>
      <c r="I72" s="48"/>
      <c r="J72" s="48"/>
      <c r="K72" s="48"/>
      <c r="L72" s="48"/>
      <c r="M72" s="48"/>
    </row>
    <row r="73" spans="1:15" ht="13.5" customHeight="1">
      <c r="A73" s="20" t="s">
        <v>82</v>
      </c>
      <c r="B73" s="21"/>
      <c r="C73" s="21">
        <f>SUM(C76:C83)</f>
        <v>111311</v>
      </c>
      <c r="D73" s="21">
        <f>SUM(D76:D83)</f>
        <v>131111</v>
      </c>
      <c r="E73" s="21">
        <f>SUM(E76:E83)</f>
        <v>142928</v>
      </c>
      <c r="F73" s="21">
        <f>SUM(F76:F83)</f>
        <v>163664</v>
      </c>
      <c r="G73" s="21">
        <f>SUM(G76:G83)</f>
        <v>170006</v>
      </c>
      <c r="H73" s="21">
        <f t="shared" ref="H73:L73" si="53">SUM(H76:H83)</f>
        <v>179277.75</v>
      </c>
      <c r="I73" s="21">
        <f t="shared" si="53"/>
        <v>188499.5</v>
      </c>
      <c r="J73" s="21">
        <f t="shared" si="53"/>
        <v>196671.25</v>
      </c>
      <c r="K73" s="21">
        <f t="shared" si="53"/>
        <v>203793</v>
      </c>
      <c r="L73" s="21">
        <f t="shared" si="53"/>
        <v>209864.75</v>
      </c>
      <c r="M73" s="21"/>
    </row>
    <row r="74" spans="1:15" s="110" customFormat="1" ht="13.5" customHeight="1">
      <c r="A74" s="107" t="s">
        <v>172</v>
      </c>
      <c r="B74" s="108"/>
      <c r="C74" s="108">
        <f>C76-C75</f>
        <v>117667</v>
      </c>
      <c r="D74" s="108">
        <f>D76-D75</f>
        <v>142698</v>
      </c>
      <c r="E74" s="108">
        <f>E76-E75</f>
        <v>158436</v>
      </c>
      <c r="F74" s="108">
        <f>F76-F75</f>
        <v>179565</v>
      </c>
      <c r="G74" s="108">
        <f>F74+15000</f>
        <v>194565</v>
      </c>
      <c r="H74" s="108">
        <f>G74+20000</f>
        <v>214565</v>
      </c>
      <c r="I74" s="108">
        <f>H74+21000</f>
        <v>235565</v>
      </c>
      <c r="J74" s="108">
        <f t="shared" ref="J74:L74" si="54">I74+21000</f>
        <v>256565</v>
      </c>
      <c r="K74" s="108">
        <f t="shared" si="54"/>
        <v>277565</v>
      </c>
      <c r="L74" s="108">
        <f t="shared" si="54"/>
        <v>298565</v>
      </c>
      <c r="M74" s="108"/>
      <c r="N74" s="109"/>
      <c r="O74" s="110" t="s">
        <v>104</v>
      </c>
    </row>
    <row r="75" spans="1:15" s="110" customFormat="1" ht="13.5" customHeight="1">
      <c r="A75" s="107" t="s">
        <v>35</v>
      </c>
      <c r="B75" s="108"/>
      <c r="C75" s="108">
        <v>-22302</v>
      </c>
      <c r="D75" s="108">
        <v>-28095</v>
      </c>
      <c r="E75" s="108">
        <v>-34031</v>
      </c>
      <c r="F75" s="108">
        <v>-40609</v>
      </c>
      <c r="G75" s="108">
        <f>G76-G74</f>
        <v>-52273</v>
      </c>
      <c r="H75" s="108">
        <f>G75-H23</f>
        <v>-63001.25</v>
      </c>
      <c r="I75" s="108">
        <f>H75-I23</f>
        <v>-74779.5</v>
      </c>
      <c r="J75" s="108">
        <f>I75-J23</f>
        <v>-87607.75</v>
      </c>
      <c r="K75" s="108">
        <f>J75-K23</f>
        <v>-101486</v>
      </c>
      <c r="L75" s="108">
        <f>K75-L23</f>
        <v>-116414.25</v>
      </c>
      <c r="M75" s="108"/>
      <c r="N75" s="109"/>
    </row>
    <row r="76" spans="1:15" s="110" customFormat="1" ht="13.5" customHeight="1">
      <c r="A76" s="107" t="s">
        <v>173</v>
      </c>
      <c r="B76" s="108"/>
      <c r="C76" s="108">
        <v>95365</v>
      </c>
      <c r="D76" s="108">
        <v>114603</v>
      </c>
      <c r="E76" s="108">
        <v>124405</v>
      </c>
      <c r="F76" s="108">
        <v>138956</v>
      </c>
      <c r="G76" s="108">
        <v>142292</v>
      </c>
      <c r="H76" s="108">
        <f>H74+H75</f>
        <v>151563.75</v>
      </c>
      <c r="I76" s="108">
        <f t="shared" ref="I76:L76" si="55">I74+I75</f>
        <v>160785.5</v>
      </c>
      <c r="J76" s="108">
        <f t="shared" si="55"/>
        <v>168957.25</v>
      </c>
      <c r="K76" s="108">
        <f t="shared" si="55"/>
        <v>176079</v>
      </c>
      <c r="L76" s="108">
        <f t="shared" si="55"/>
        <v>182150.75</v>
      </c>
      <c r="M76" s="108"/>
      <c r="N76" s="109"/>
    </row>
    <row r="77" spans="1:15" s="3" customFormat="1" ht="13.5" customHeight="1">
      <c r="A77" s="107" t="s">
        <v>78</v>
      </c>
      <c r="B77" s="21"/>
      <c r="C77" s="108">
        <v>2118</v>
      </c>
      <c r="D77" s="108">
        <v>2182</v>
      </c>
      <c r="E77" s="108">
        <v>2213</v>
      </c>
      <c r="F77" s="108">
        <v>3181</v>
      </c>
      <c r="G77" s="108">
        <v>3181</v>
      </c>
      <c r="H77" s="108">
        <v>3181</v>
      </c>
      <c r="I77" s="108">
        <v>3181</v>
      </c>
      <c r="J77" s="108">
        <v>3181</v>
      </c>
      <c r="K77" s="108">
        <v>3181</v>
      </c>
      <c r="L77" s="108">
        <v>3181</v>
      </c>
      <c r="M77" s="21"/>
      <c r="N77" s="22"/>
      <c r="O77" s="110" t="s">
        <v>232</v>
      </c>
    </row>
    <row r="78" spans="1:15" s="3" customFormat="1" ht="13.5" customHeight="1">
      <c r="A78" s="107" t="s">
        <v>36</v>
      </c>
      <c r="B78" s="21"/>
      <c r="C78" s="108">
        <v>275</v>
      </c>
      <c r="D78" s="108">
        <v>528</v>
      </c>
      <c r="E78" s="108">
        <v>1170</v>
      </c>
      <c r="F78" s="108">
        <v>1338</v>
      </c>
      <c r="G78" s="108">
        <v>1126</v>
      </c>
      <c r="H78" s="108">
        <v>1126</v>
      </c>
      <c r="I78" s="108">
        <v>1126</v>
      </c>
      <c r="J78" s="108">
        <v>1126</v>
      </c>
      <c r="K78" s="108">
        <v>1126</v>
      </c>
      <c r="L78" s="108">
        <v>1126</v>
      </c>
      <c r="M78" s="21"/>
      <c r="N78" s="22"/>
      <c r="O78" s="110" t="s">
        <v>232</v>
      </c>
    </row>
    <row r="79" spans="1:15" ht="13.5" customHeight="1">
      <c r="A79" s="107" t="s">
        <v>37</v>
      </c>
      <c r="B79" s="21"/>
      <c r="C79" s="108">
        <v>7419</v>
      </c>
      <c r="D79" s="108">
        <v>4932</v>
      </c>
      <c r="E79" s="108">
        <v>4801</v>
      </c>
      <c r="F79" s="108">
        <v>7243</v>
      </c>
      <c r="G79" s="108">
        <v>9398</v>
      </c>
      <c r="H79" s="108">
        <v>9398</v>
      </c>
      <c r="I79" s="108">
        <v>9398</v>
      </c>
      <c r="J79" s="108">
        <v>9398</v>
      </c>
      <c r="K79" s="108">
        <v>9398</v>
      </c>
      <c r="L79" s="108">
        <v>9398</v>
      </c>
      <c r="M79" s="21"/>
      <c r="O79" s="110" t="s">
        <v>232</v>
      </c>
    </row>
    <row r="80" spans="1:15" ht="13.5" customHeight="1">
      <c r="A80" s="107" t="s">
        <v>79</v>
      </c>
      <c r="B80" s="21"/>
      <c r="C80" s="108">
        <v>493</v>
      </c>
      <c r="D80" s="108">
        <v>125</v>
      </c>
      <c r="E80" s="108">
        <v>130</v>
      </c>
      <c r="F80" s="108">
        <v>120</v>
      </c>
      <c r="G80" s="108">
        <v>70</v>
      </c>
      <c r="H80" s="108">
        <v>70</v>
      </c>
      <c r="I80" s="108">
        <v>70</v>
      </c>
      <c r="J80" s="108">
        <v>70</v>
      </c>
      <c r="K80" s="108">
        <v>70</v>
      </c>
      <c r="L80" s="108">
        <v>70</v>
      </c>
      <c r="M80" s="21"/>
      <c r="O80" s="110" t="s">
        <v>232</v>
      </c>
    </row>
    <row r="81" spans="1:16" ht="13.5" customHeight="1">
      <c r="A81" s="51" t="s">
        <v>80</v>
      </c>
      <c r="B81" s="17"/>
      <c r="C81" s="108">
        <v>110</v>
      </c>
      <c r="D81" s="108">
        <v>24</v>
      </c>
      <c r="E81" s="108">
        <v>18</v>
      </c>
      <c r="F81" s="108">
        <v>88</v>
      </c>
      <c r="G81" s="108">
        <v>116</v>
      </c>
      <c r="H81" s="108">
        <v>116</v>
      </c>
      <c r="I81" s="108">
        <v>116</v>
      </c>
      <c r="J81" s="108">
        <v>116</v>
      </c>
      <c r="K81" s="108">
        <v>116</v>
      </c>
      <c r="L81" s="108">
        <v>116</v>
      </c>
      <c r="M81" s="21"/>
      <c r="O81" s="110" t="s">
        <v>232</v>
      </c>
    </row>
    <row r="82" spans="1:16" s="3" customFormat="1" ht="13.5" customHeight="1">
      <c r="A82" s="107" t="s">
        <v>81</v>
      </c>
      <c r="B82" s="21"/>
      <c r="C82" s="108">
        <v>2683</v>
      </c>
      <c r="D82" s="108">
        <v>4084</v>
      </c>
      <c r="E82" s="108">
        <v>4799</v>
      </c>
      <c r="F82" s="108">
        <v>6135</v>
      </c>
      <c r="G82" s="108">
        <v>6899</v>
      </c>
      <c r="H82" s="108">
        <v>6899</v>
      </c>
      <c r="I82" s="108">
        <v>6899</v>
      </c>
      <c r="J82" s="108">
        <v>6899</v>
      </c>
      <c r="K82" s="108">
        <v>6899</v>
      </c>
      <c r="L82" s="108">
        <v>6899</v>
      </c>
      <c r="M82" s="21"/>
      <c r="N82" s="22"/>
      <c r="O82" s="110" t="s">
        <v>232</v>
      </c>
    </row>
    <row r="83" spans="1:16" s="3" customFormat="1" ht="13.5" customHeight="1">
      <c r="A83" s="107" t="s">
        <v>38</v>
      </c>
      <c r="B83" s="21"/>
      <c r="C83" s="108">
        <v>2848</v>
      </c>
      <c r="D83" s="108">
        <v>4633</v>
      </c>
      <c r="E83" s="108">
        <v>5392</v>
      </c>
      <c r="F83" s="108">
        <v>6603</v>
      </c>
      <c r="G83" s="108">
        <v>6924</v>
      </c>
      <c r="H83" s="108">
        <v>6924</v>
      </c>
      <c r="I83" s="108">
        <v>6924</v>
      </c>
      <c r="J83" s="108">
        <v>6924</v>
      </c>
      <c r="K83" s="108">
        <v>6924</v>
      </c>
      <c r="L83" s="108">
        <v>6924</v>
      </c>
      <c r="M83" s="21"/>
      <c r="N83" s="22"/>
      <c r="O83" s="110" t="s">
        <v>232</v>
      </c>
    </row>
    <row r="84" spans="1:16" ht="13.5" customHeight="1">
      <c r="A84" s="20" t="s">
        <v>39</v>
      </c>
      <c r="B84" s="21"/>
      <c r="C84" s="21">
        <f>SUM(C85:C94)</f>
        <v>35852</v>
      </c>
      <c r="D84" s="21">
        <f>SUM(D85:D94)</f>
        <v>65374</v>
      </c>
      <c r="E84" s="21">
        <f>SUM(E85:E94)</f>
        <v>68150</v>
      </c>
      <c r="F84" s="21">
        <f>SUM(F85:F94)</f>
        <v>64534</v>
      </c>
      <c r="G84" s="21">
        <f>SUM(G85:G94)</f>
        <v>70736</v>
      </c>
      <c r="H84" s="21">
        <f t="shared" ref="H84:L84" si="56">SUM(H85:H94)</f>
        <v>97718.654784000013</v>
      </c>
      <c r="I84" s="21">
        <f t="shared" si="56"/>
        <v>92271.533358080007</v>
      </c>
      <c r="J84" s="21">
        <f t="shared" si="56"/>
        <v>91025.397361049603</v>
      </c>
      <c r="K84" s="21">
        <f t="shared" si="56"/>
        <v>94368.88504437558</v>
      </c>
      <c r="L84" s="21">
        <f t="shared" si="56"/>
        <v>102736.31124970065</v>
      </c>
      <c r="M84" s="21"/>
      <c r="O84" s="110"/>
    </row>
    <row r="85" spans="1:16" ht="13.5" customHeight="1">
      <c r="A85" s="107" t="s">
        <v>40</v>
      </c>
      <c r="B85" s="108"/>
      <c r="C85" s="108">
        <v>14249</v>
      </c>
      <c r="D85" s="108">
        <v>33787</v>
      </c>
      <c r="E85" s="108">
        <v>33135</v>
      </c>
      <c r="F85" s="108">
        <v>37815</v>
      </c>
      <c r="G85" s="108">
        <v>34956</v>
      </c>
      <c r="H85" s="108">
        <f>0.4*H10</f>
        <v>37211.510784000006</v>
      </c>
      <c r="I85" s="108">
        <f t="shared" ref="I85:L85" si="57">0.4*I10</f>
        <v>41676.892078080004</v>
      </c>
      <c r="J85" s="108">
        <f t="shared" si="57"/>
        <v>46678.119127449609</v>
      </c>
      <c r="K85" s="108">
        <f t="shared" si="57"/>
        <v>52279.493422743573</v>
      </c>
      <c r="L85" s="108">
        <f t="shared" si="57"/>
        <v>58553.032633472809</v>
      </c>
      <c r="M85" s="21"/>
      <c r="O85" s="2" t="s">
        <v>235</v>
      </c>
    </row>
    <row r="86" spans="1:16" ht="13.5" customHeight="1">
      <c r="A86" s="107" t="s">
        <v>83</v>
      </c>
      <c r="B86" s="108"/>
      <c r="C86" s="108">
        <v>4486</v>
      </c>
      <c r="D86" s="108">
        <v>7457</v>
      </c>
      <c r="E86" s="108">
        <v>7134</v>
      </c>
      <c r="F86" s="108">
        <v>7548</v>
      </c>
      <c r="G86" s="108">
        <v>8415</v>
      </c>
      <c r="H86" s="108">
        <f>0.05*H7</f>
        <v>9454.1440000000002</v>
      </c>
      <c r="I86" s="108">
        <f>0.05*I7</f>
        <v>10588.641280000002</v>
      </c>
      <c r="J86" s="108">
        <f>0.05*J7</f>
        <v>11859.278233600002</v>
      </c>
      <c r="K86" s="108">
        <f>0.05*K7</f>
        <v>13282.391621632005</v>
      </c>
      <c r="L86" s="108">
        <f>0.05*L7</f>
        <v>14876.278616227848</v>
      </c>
      <c r="M86" s="21"/>
      <c r="O86" s="121">
        <f>G86/G7</f>
        <v>4.9844808794958062E-2</v>
      </c>
      <c r="P86" s="2" t="s">
        <v>236</v>
      </c>
    </row>
    <row r="87" spans="1:16" s="110" customFormat="1" ht="13.5" customHeight="1">
      <c r="A87" s="107" t="s">
        <v>41</v>
      </c>
      <c r="B87" s="108"/>
      <c r="C87" s="108">
        <v>12813</v>
      </c>
      <c r="D87" s="108">
        <v>17383</v>
      </c>
      <c r="E87" s="108">
        <v>20714</v>
      </c>
      <c r="F87" s="108">
        <v>12348</v>
      </c>
      <c r="G87" s="108">
        <v>13285</v>
      </c>
      <c r="H87" s="108">
        <v>37002</v>
      </c>
      <c r="I87" s="108">
        <v>25955</v>
      </c>
      <c r="J87" s="108">
        <v>18437</v>
      </c>
      <c r="K87" s="108">
        <v>14756</v>
      </c>
      <c r="L87" s="108">
        <v>15256</v>
      </c>
      <c r="M87" s="108"/>
      <c r="N87" s="109"/>
      <c r="O87" s="110" t="s">
        <v>105</v>
      </c>
    </row>
    <row r="88" spans="1:16" ht="13.5" customHeight="1">
      <c r="A88" s="107" t="s">
        <v>42</v>
      </c>
      <c r="B88" s="108"/>
      <c r="C88" s="108">
        <v>479</v>
      </c>
      <c r="D88" s="108">
        <v>759</v>
      </c>
      <c r="E88" s="108">
        <v>717</v>
      </c>
      <c r="F88" s="108">
        <v>4</v>
      </c>
      <c r="G88" s="108">
        <v>2</v>
      </c>
      <c r="H88" s="108">
        <v>2</v>
      </c>
      <c r="I88" s="108">
        <v>2</v>
      </c>
      <c r="J88" s="108">
        <v>2</v>
      </c>
      <c r="K88" s="108">
        <v>2</v>
      </c>
      <c r="L88" s="108">
        <v>2</v>
      </c>
      <c r="M88" s="21"/>
      <c r="O88" s="2" t="s">
        <v>232</v>
      </c>
    </row>
    <row r="89" spans="1:16" ht="13.5" customHeight="1">
      <c r="A89" s="107" t="s">
        <v>43</v>
      </c>
      <c r="B89" s="119"/>
      <c r="C89" s="119">
        <v>2091</v>
      </c>
      <c r="D89" s="119">
        <v>4250</v>
      </c>
      <c r="E89" s="119">
        <v>4277</v>
      </c>
      <c r="F89" s="119">
        <v>4885</v>
      </c>
      <c r="G89" s="119">
        <v>6684</v>
      </c>
      <c r="H89" s="119">
        <v>6684</v>
      </c>
      <c r="I89" s="119">
        <v>6684</v>
      </c>
      <c r="J89" s="119">
        <v>6684</v>
      </c>
      <c r="K89" s="119">
        <v>6684</v>
      </c>
      <c r="L89" s="119">
        <v>6684</v>
      </c>
      <c r="M89" s="21"/>
      <c r="O89" s="2" t="s">
        <v>232</v>
      </c>
    </row>
    <row r="90" spans="1:16" ht="13.5" customHeight="1">
      <c r="A90" s="107" t="s">
        <v>84</v>
      </c>
      <c r="B90" s="108"/>
      <c r="C90" s="108">
        <v>8</v>
      </c>
      <c r="D90" s="108">
        <v>8</v>
      </c>
      <c r="E90" s="108">
        <v>5</v>
      </c>
      <c r="F90" s="108">
        <v>3</v>
      </c>
      <c r="G90" s="108">
        <v>5819</v>
      </c>
      <c r="H90" s="108">
        <v>5819</v>
      </c>
      <c r="I90" s="108">
        <v>5819</v>
      </c>
      <c r="J90" s="108">
        <v>5819</v>
      </c>
      <c r="K90" s="108">
        <v>5819</v>
      </c>
      <c r="L90" s="108">
        <v>5819</v>
      </c>
      <c r="M90" s="21"/>
      <c r="O90" s="2" t="s">
        <v>232</v>
      </c>
    </row>
    <row r="91" spans="1:16" ht="13.5" customHeight="1">
      <c r="A91" s="107" t="s">
        <v>80</v>
      </c>
      <c r="B91" s="108"/>
      <c r="C91" s="108">
        <v>102</v>
      </c>
      <c r="D91" s="108">
        <v>426</v>
      </c>
      <c r="E91" s="108">
        <v>460</v>
      </c>
      <c r="F91" s="108">
        <v>173</v>
      </c>
      <c r="G91" s="108">
        <v>284</v>
      </c>
      <c r="H91" s="108">
        <v>284</v>
      </c>
      <c r="I91" s="108">
        <v>284</v>
      </c>
      <c r="J91" s="108">
        <v>284</v>
      </c>
      <c r="K91" s="108">
        <v>284</v>
      </c>
      <c r="L91" s="108">
        <v>284</v>
      </c>
      <c r="M91" s="21"/>
      <c r="O91" s="2" t="s">
        <v>232</v>
      </c>
    </row>
    <row r="92" spans="1:16" ht="13.5" customHeight="1">
      <c r="A92" s="107" t="s">
        <v>81</v>
      </c>
      <c r="B92" s="108"/>
      <c r="C92" s="108">
        <v>1610</v>
      </c>
      <c r="D92" s="108">
        <v>1289</v>
      </c>
      <c r="E92" s="108">
        <v>1701</v>
      </c>
      <c r="F92" s="108">
        <v>1752</v>
      </c>
      <c r="G92" s="108">
        <v>1247</v>
      </c>
      <c r="H92" s="108">
        <v>1247</v>
      </c>
      <c r="I92" s="108">
        <v>1247</v>
      </c>
      <c r="J92" s="108">
        <v>1247</v>
      </c>
      <c r="K92" s="108">
        <v>1247</v>
      </c>
      <c r="L92" s="108">
        <v>1247</v>
      </c>
      <c r="M92" s="21"/>
      <c r="O92" s="2" t="s">
        <v>232</v>
      </c>
    </row>
    <row r="93" spans="1:16" ht="13.5" customHeight="1">
      <c r="A93" s="107" t="s">
        <v>85</v>
      </c>
      <c r="B93" s="107"/>
      <c r="C93" s="107">
        <v>6</v>
      </c>
      <c r="D93" s="107">
        <v>7</v>
      </c>
      <c r="E93" s="107">
        <v>3</v>
      </c>
      <c r="F93" s="107">
        <v>5</v>
      </c>
      <c r="G93" s="107">
        <v>15</v>
      </c>
      <c r="H93" s="107">
        <v>15</v>
      </c>
      <c r="I93" s="107">
        <v>15</v>
      </c>
      <c r="J93" s="107">
        <v>15</v>
      </c>
      <c r="K93" s="107">
        <v>15</v>
      </c>
      <c r="L93" s="107">
        <v>15</v>
      </c>
      <c r="M93" s="21"/>
      <c r="O93" s="2" t="s">
        <v>232</v>
      </c>
    </row>
    <row r="94" spans="1:16" ht="13.5" customHeight="1">
      <c r="A94" s="107" t="s">
        <v>86</v>
      </c>
      <c r="B94" s="108"/>
      <c r="C94" s="108">
        <v>8</v>
      </c>
      <c r="D94" s="108">
        <v>8</v>
      </c>
      <c r="E94" s="108">
        <v>4</v>
      </c>
      <c r="F94" s="108">
        <v>1</v>
      </c>
      <c r="G94" s="108">
        <v>29</v>
      </c>
      <c r="H94" s="108">
        <v>0</v>
      </c>
      <c r="I94" s="108">
        <v>0</v>
      </c>
      <c r="J94" s="108">
        <v>0</v>
      </c>
      <c r="K94" s="108">
        <v>0</v>
      </c>
      <c r="L94" s="108">
        <v>0</v>
      </c>
      <c r="M94" s="21"/>
      <c r="O94" s="2" t="s">
        <v>232</v>
      </c>
    </row>
    <row r="95" spans="1:16" ht="13.5" customHeight="1">
      <c r="A95" s="32"/>
      <c r="B95" s="32"/>
      <c r="C95" s="50">
        <f>SUM(C73+C84)</f>
        <v>147163</v>
      </c>
      <c r="D95" s="50">
        <f t="shared" ref="D95:K95" si="58">SUM(D73+D84)</f>
        <v>196485</v>
      </c>
      <c r="E95" s="50">
        <f t="shared" si="58"/>
        <v>211078</v>
      </c>
      <c r="F95" s="50">
        <f t="shared" si="58"/>
        <v>228198</v>
      </c>
      <c r="G95" s="50">
        <f t="shared" si="58"/>
        <v>240742</v>
      </c>
      <c r="H95" s="50">
        <f t="shared" si="58"/>
        <v>276996.40478400001</v>
      </c>
      <c r="I95" s="50">
        <f t="shared" si="58"/>
        <v>280771.03335808002</v>
      </c>
      <c r="J95" s="50">
        <f t="shared" si="58"/>
        <v>287696.6473610496</v>
      </c>
      <c r="K95" s="50">
        <f t="shared" si="58"/>
        <v>298161.88504437555</v>
      </c>
      <c r="L95" s="50">
        <f>SUM(L73+L84)</f>
        <v>312601.06124970067</v>
      </c>
      <c r="M95" s="21"/>
      <c r="O95" s="112"/>
    </row>
    <row r="96" spans="1:16" ht="13.5" customHeight="1">
      <c r="A96" s="20"/>
      <c r="B96" s="52"/>
      <c r="C96" s="52"/>
      <c r="D96" s="52"/>
      <c r="E96" s="52"/>
      <c r="F96" s="52"/>
      <c r="G96" s="52"/>
      <c r="H96" s="21"/>
      <c r="I96" s="21"/>
      <c r="J96" s="21"/>
      <c r="K96" s="21"/>
      <c r="L96" s="21"/>
      <c r="M96" s="21"/>
    </row>
    <row r="97" spans="1:13" ht="13.5" customHeight="1">
      <c r="A97" s="32"/>
      <c r="B97" s="21"/>
      <c r="C97" s="21"/>
      <c r="D97" s="21"/>
      <c r="E97" s="21"/>
      <c r="F97" s="21"/>
      <c r="G97" s="21"/>
      <c r="H97" s="21"/>
      <c r="I97" s="21"/>
      <c r="J97" s="21"/>
      <c r="K97" s="21"/>
      <c r="L97" s="21"/>
      <c r="M97" s="50"/>
    </row>
    <row r="98" spans="1:13" ht="13.5" customHeight="1">
      <c r="A98" s="53"/>
      <c r="B98" s="54"/>
      <c r="C98" s="54"/>
      <c r="D98" s="54"/>
      <c r="E98" s="54"/>
      <c r="F98" s="54"/>
      <c r="G98" s="54"/>
      <c r="H98" s="54"/>
      <c r="I98" s="54"/>
      <c r="J98" s="54"/>
      <c r="K98" s="54"/>
      <c r="L98" s="54"/>
      <c r="M98" s="54"/>
    </row>
    <row r="99" spans="1:13" ht="13.5" customHeight="1">
      <c r="A99" s="16"/>
      <c r="B99" s="57"/>
      <c r="C99" s="57"/>
      <c r="D99" s="57"/>
      <c r="E99" s="57"/>
      <c r="F99" s="57"/>
      <c r="G99" s="57"/>
      <c r="H99" s="57"/>
      <c r="I99" s="57"/>
      <c r="J99" s="57"/>
      <c r="K99" s="57"/>
      <c r="L99" s="57"/>
      <c r="M99" s="57"/>
    </row>
    <row r="100" spans="1:13" ht="13.5" customHeight="1">
      <c r="A100" s="20"/>
      <c r="B100" s="58"/>
      <c r="C100" s="58"/>
      <c r="D100" s="58"/>
      <c r="E100" s="58"/>
      <c r="F100" s="58"/>
      <c r="G100" s="58"/>
      <c r="H100" s="58"/>
      <c r="I100" s="58"/>
      <c r="J100" s="58"/>
      <c r="K100" s="58"/>
      <c r="L100" s="58"/>
      <c r="M100" s="58"/>
    </row>
    <row r="101" spans="1:13" ht="13.5" customHeight="1">
      <c r="A101" s="32"/>
      <c r="B101" s="59"/>
      <c r="C101" s="59"/>
      <c r="D101" s="59"/>
      <c r="E101" s="59"/>
      <c r="F101" s="59"/>
      <c r="G101" s="59"/>
      <c r="H101" s="59"/>
      <c r="I101" s="59"/>
      <c r="J101" s="59"/>
      <c r="K101" s="59"/>
      <c r="L101" s="59"/>
      <c r="M101" s="59"/>
    </row>
    <row r="102" spans="1:13" ht="13.5" customHeight="1">
      <c r="A102" s="32"/>
      <c r="B102" s="59"/>
      <c r="C102" s="59"/>
      <c r="D102" s="59"/>
      <c r="E102" s="59"/>
      <c r="F102" s="59"/>
      <c r="G102" s="59"/>
      <c r="H102" s="59"/>
      <c r="I102" s="59"/>
      <c r="J102" s="59"/>
      <c r="K102" s="59"/>
      <c r="L102" s="59"/>
      <c r="M102" s="59"/>
    </row>
    <row r="103" spans="1:13" ht="13.5" customHeight="1">
      <c r="A103" s="20"/>
      <c r="B103" s="60"/>
      <c r="C103" s="60"/>
      <c r="D103" s="60"/>
      <c r="E103" s="60"/>
      <c r="F103" s="60"/>
      <c r="G103" s="60"/>
      <c r="H103" s="60"/>
      <c r="I103" s="60"/>
      <c r="J103" s="60"/>
      <c r="K103" s="60"/>
      <c r="L103" s="60"/>
      <c r="M103" s="60"/>
    </row>
    <row r="104" spans="1:13" ht="13.5" customHeight="1">
      <c r="A104" s="32"/>
      <c r="B104" s="59"/>
      <c r="C104" s="59"/>
      <c r="D104" s="59"/>
      <c r="E104" s="59"/>
      <c r="F104" s="59"/>
      <c r="G104" s="59"/>
      <c r="H104" s="59"/>
      <c r="I104" s="59"/>
      <c r="J104" s="59"/>
      <c r="K104" s="59"/>
      <c r="L104" s="59"/>
      <c r="M104" s="59"/>
    </row>
    <row r="105" spans="1:13" ht="13.5" customHeight="1">
      <c r="A105" s="32"/>
      <c r="B105" s="59"/>
      <c r="C105" s="59"/>
      <c r="D105" s="59"/>
      <c r="E105" s="59"/>
      <c r="F105" s="59"/>
      <c r="G105" s="59"/>
      <c r="H105" s="59"/>
      <c r="I105" s="59"/>
      <c r="J105" s="59"/>
      <c r="K105" s="59"/>
      <c r="L105" s="59"/>
      <c r="M105" s="59"/>
    </row>
    <row r="106" spans="1:13" ht="13.5" customHeight="1">
      <c r="A106" s="32"/>
      <c r="B106" s="59"/>
      <c r="C106" s="59"/>
      <c r="D106" s="59"/>
      <c r="E106" s="59"/>
      <c r="F106" s="59"/>
      <c r="G106" s="59"/>
      <c r="H106" s="59"/>
      <c r="I106" s="59"/>
      <c r="J106" s="59"/>
      <c r="K106" s="59"/>
      <c r="L106" s="59"/>
      <c r="M106" s="59"/>
    </row>
    <row r="107" spans="1:13" ht="13.5" customHeight="1">
      <c r="A107" s="32"/>
      <c r="B107" s="59"/>
      <c r="C107" s="59"/>
      <c r="D107" s="59"/>
      <c r="E107" s="59"/>
      <c r="F107" s="59"/>
      <c r="G107" s="59"/>
      <c r="H107" s="59"/>
      <c r="I107" s="59"/>
      <c r="J107" s="59"/>
      <c r="K107" s="59"/>
      <c r="L107" s="59"/>
      <c r="M107" s="59"/>
    </row>
    <row r="108" spans="1:13" ht="13.5" customHeight="1">
      <c r="A108" s="32"/>
      <c r="B108" s="59"/>
      <c r="C108" s="59"/>
      <c r="D108" s="59"/>
      <c r="E108" s="59"/>
      <c r="F108" s="59"/>
      <c r="G108" s="59"/>
      <c r="H108" s="59"/>
      <c r="I108" s="59"/>
      <c r="J108" s="59"/>
      <c r="K108" s="59"/>
      <c r="L108" s="59"/>
      <c r="M108" s="59"/>
    </row>
    <row r="109" spans="1:13" ht="13.5" customHeight="1">
      <c r="A109" s="61"/>
      <c r="B109" s="58"/>
      <c r="C109" s="58"/>
      <c r="D109" s="58"/>
      <c r="E109" s="58"/>
      <c r="F109" s="58"/>
      <c r="G109" s="58"/>
      <c r="H109" s="58"/>
      <c r="I109" s="58"/>
      <c r="J109" s="58"/>
      <c r="K109" s="58"/>
      <c r="L109" s="58"/>
      <c r="M109" s="58"/>
    </row>
    <row r="110" spans="1:13" ht="13.5" customHeight="1">
      <c r="A110" s="32"/>
      <c r="B110" s="57"/>
      <c r="C110" s="57"/>
      <c r="D110" s="57"/>
      <c r="E110" s="57"/>
      <c r="F110" s="57"/>
      <c r="G110" s="57"/>
      <c r="H110" s="57"/>
      <c r="I110" s="57"/>
      <c r="J110" s="57"/>
      <c r="K110" s="57"/>
      <c r="L110" s="57"/>
      <c r="M110" s="57"/>
    </row>
    <row r="111" spans="1:13" ht="13.5" customHeight="1">
      <c r="A111" s="32"/>
      <c r="B111" s="59"/>
      <c r="C111" s="59"/>
      <c r="D111" s="59"/>
      <c r="E111" s="59"/>
      <c r="F111" s="59"/>
      <c r="G111" s="59"/>
      <c r="H111" s="59"/>
      <c r="I111" s="59"/>
      <c r="J111" s="59"/>
      <c r="K111" s="59"/>
      <c r="L111" s="59"/>
      <c r="M111" s="59"/>
    </row>
    <row r="112" spans="1:13" ht="13.5" customHeight="1">
      <c r="A112" s="32"/>
      <c r="B112" s="59"/>
      <c r="C112" s="59"/>
      <c r="D112" s="59"/>
      <c r="E112" s="59"/>
      <c r="F112" s="59"/>
      <c r="G112" s="59"/>
      <c r="H112" s="59"/>
      <c r="I112" s="59"/>
      <c r="J112" s="59"/>
      <c r="K112" s="59"/>
      <c r="L112" s="59"/>
      <c r="M112" s="59"/>
    </row>
    <row r="113" spans="1:13" ht="13.5" customHeight="1">
      <c r="A113" s="32"/>
      <c r="B113" s="59"/>
      <c r="C113" s="59"/>
      <c r="D113" s="59"/>
      <c r="E113" s="59"/>
      <c r="F113" s="59"/>
      <c r="G113" s="59"/>
      <c r="H113" s="59"/>
      <c r="I113" s="59"/>
      <c r="J113" s="59"/>
      <c r="K113" s="59"/>
      <c r="L113" s="59"/>
      <c r="M113" s="59"/>
    </row>
    <row r="114" spans="1:13" ht="13.5" customHeight="1">
      <c r="A114" s="61"/>
      <c r="B114" s="60"/>
      <c r="C114" s="60"/>
      <c r="D114" s="60"/>
      <c r="E114" s="60"/>
      <c r="F114" s="60"/>
      <c r="G114" s="60"/>
      <c r="H114" s="60"/>
      <c r="I114" s="60"/>
      <c r="J114" s="60"/>
      <c r="K114" s="60"/>
      <c r="L114" s="60"/>
      <c r="M114" s="60"/>
    </row>
    <row r="115" spans="1:13" ht="13.5" customHeight="1">
      <c r="A115" s="32"/>
      <c r="B115" s="57"/>
      <c r="C115" s="57"/>
      <c r="D115" s="57"/>
      <c r="E115" s="57"/>
      <c r="F115" s="57"/>
      <c r="G115" s="57"/>
      <c r="H115" s="57"/>
      <c r="I115" s="57"/>
      <c r="J115" s="57"/>
      <c r="K115" s="57"/>
      <c r="L115" s="57"/>
      <c r="M115" s="57"/>
    </row>
    <row r="116" spans="1:13" ht="13.5" customHeight="1">
      <c r="A116" s="62"/>
      <c r="B116" s="59"/>
      <c r="C116" s="59"/>
      <c r="D116" s="59"/>
      <c r="E116" s="59"/>
      <c r="F116" s="59"/>
      <c r="G116" s="59"/>
      <c r="H116" s="59"/>
      <c r="I116" s="59"/>
      <c r="J116" s="59"/>
      <c r="K116" s="59"/>
      <c r="L116" s="59"/>
      <c r="M116" s="59"/>
    </row>
    <row r="117" spans="1:13" ht="13.5" customHeight="1">
      <c r="A117" s="62"/>
      <c r="B117" s="59"/>
      <c r="C117" s="59"/>
      <c r="D117" s="59"/>
      <c r="E117" s="59"/>
      <c r="F117" s="59"/>
      <c r="G117" s="59"/>
      <c r="H117" s="59"/>
      <c r="I117" s="59"/>
      <c r="J117" s="59"/>
      <c r="K117" s="59"/>
      <c r="L117" s="59"/>
      <c r="M117" s="59"/>
    </row>
    <row r="118" spans="1:13" ht="13.5" customHeight="1">
      <c r="A118" s="62"/>
      <c r="B118" s="59"/>
      <c r="C118" s="59"/>
      <c r="D118" s="59"/>
      <c r="E118" s="59"/>
      <c r="F118" s="59"/>
      <c r="G118" s="59"/>
      <c r="H118" s="59"/>
      <c r="I118" s="59"/>
      <c r="J118" s="59"/>
      <c r="K118" s="59"/>
      <c r="L118" s="59"/>
      <c r="M118" s="59"/>
    </row>
    <row r="119" spans="1:13" ht="13.5" customHeight="1">
      <c r="A119" s="62"/>
      <c r="B119" s="59"/>
      <c r="C119" s="59"/>
      <c r="D119" s="59"/>
      <c r="E119" s="59"/>
      <c r="F119" s="59"/>
      <c r="G119" s="59"/>
      <c r="H119" s="59"/>
      <c r="I119" s="59"/>
      <c r="J119" s="59"/>
      <c r="K119" s="59"/>
      <c r="L119" s="59"/>
      <c r="M119" s="59"/>
    </row>
    <row r="120" spans="1:13" ht="13.5" customHeight="1">
      <c r="A120" s="62"/>
      <c r="B120" s="59"/>
      <c r="C120" s="59"/>
      <c r="D120" s="59"/>
      <c r="E120" s="59"/>
      <c r="F120" s="59"/>
      <c r="G120" s="59"/>
      <c r="H120" s="59"/>
      <c r="I120" s="59"/>
      <c r="J120" s="59"/>
      <c r="K120" s="59"/>
      <c r="L120" s="59"/>
      <c r="M120" s="59"/>
    </row>
    <row r="121" spans="1:13" ht="13.5" customHeight="1">
      <c r="A121" s="61"/>
      <c r="B121" s="60"/>
      <c r="C121" s="60"/>
      <c r="D121" s="60"/>
      <c r="E121" s="60"/>
      <c r="F121" s="60"/>
      <c r="G121" s="60"/>
      <c r="H121" s="60"/>
      <c r="I121" s="60"/>
      <c r="J121" s="60"/>
      <c r="K121" s="60"/>
      <c r="L121" s="60"/>
      <c r="M121" s="60"/>
    </row>
    <row r="122" spans="1:13" ht="13.5" customHeight="1">
      <c r="A122" s="32"/>
      <c r="B122" s="57"/>
      <c r="C122" s="57"/>
      <c r="D122" s="57"/>
      <c r="E122" s="57"/>
      <c r="F122" s="57"/>
      <c r="G122" s="57"/>
      <c r="H122" s="57"/>
      <c r="I122" s="57"/>
      <c r="J122" s="57"/>
      <c r="K122" s="57"/>
      <c r="L122" s="57"/>
      <c r="M122" s="57"/>
    </row>
    <row r="123" spans="1:13" ht="13.5" customHeight="1">
      <c r="A123" s="63"/>
      <c r="B123" s="58"/>
      <c r="C123" s="58"/>
      <c r="D123" s="58"/>
      <c r="E123" s="58"/>
      <c r="F123" s="58"/>
      <c r="G123" s="58"/>
      <c r="H123" s="58"/>
      <c r="I123" s="58"/>
      <c r="J123" s="58"/>
      <c r="K123" s="58"/>
      <c r="L123" s="58"/>
      <c r="M123" s="58"/>
    </row>
    <row r="124" spans="1:13" ht="13.5" customHeight="1">
      <c r="A124" s="32"/>
      <c r="B124" s="59"/>
      <c r="C124" s="59"/>
      <c r="D124" s="59"/>
      <c r="E124" s="59"/>
      <c r="F124" s="59"/>
      <c r="G124" s="59"/>
      <c r="H124" s="59"/>
      <c r="I124" s="59"/>
      <c r="J124" s="59"/>
      <c r="K124" s="59"/>
      <c r="L124" s="59"/>
      <c r="M124" s="59"/>
    </row>
    <row r="125" spans="1:13" ht="13.5" customHeight="1">
      <c r="A125" s="20"/>
      <c r="B125" s="58"/>
      <c r="C125" s="58"/>
      <c r="D125" s="58"/>
      <c r="E125" s="58"/>
      <c r="F125" s="58"/>
      <c r="G125" s="58"/>
      <c r="H125" s="58"/>
      <c r="I125" s="58"/>
      <c r="J125" s="58"/>
      <c r="K125" s="58"/>
      <c r="L125" s="58"/>
      <c r="M125" s="58"/>
    </row>
    <row r="126" spans="1:13" ht="13.5" customHeight="1">
      <c r="A126" s="53"/>
      <c r="B126" s="192"/>
      <c r="C126" s="192"/>
      <c r="D126" s="192"/>
      <c r="E126" s="192"/>
      <c r="F126" s="192"/>
      <c r="G126" s="192"/>
      <c r="H126" s="192"/>
      <c r="I126" s="192"/>
      <c r="J126" s="192"/>
      <c r="K126" s="192"/>
      <c r="L126" s="192"/>
      <c r="M126" s="192"/>
    </row>
    <row r="127" spans="1:13" ht="13.5" customHeight="1">
      <c r="A127" s="193"/>
      <c r="B127" s="40"/>
      <c r="C127" s="40"/>
      <c r="D127" s="40"/>
      <c r="E127" s="40"/>
      <c r="F127" s="40"/>
      <c r="G127" s="40"/>
      <c r="H127" s="40"/>
      <c r="I127" s="40"/>
      <c r="J127" s="40"/>
      <c r="K127" s="40"/>
      <c r="L127" s="40"/>
      <c r="M127" s="40"/>
    </row>
    <row r="128" spans="1:13" ht="13.5" customHeight="1">
      <c r="B128" s="29"/>
      <c r="C128" s="29"/>
      <c r="D128" s="29"/>
      <c r="E128" s="29"/>
      <c r="F128" s="29"/>
      <c r="G128" s="29"/>
      <c r="H128" s="65"/>
      <c r="I128" s="65"/>
      <c r="J128" s="65"/>
      <c r="K128" s="65"/>
      <c r="L128" s="65"/>
      <c r="M128" s="65"/>
    </row>
    <row r="129" spans="1:14" ht="13.5" customHeight="1">
      <c r="B129" s="23"/>
      <c r="C129" s="23"/>
      <c r="D129" s="23"/>
      <c r="E129" s="23"/>
      <c r="F129" s="23"/>
      <c r="G129" s="23"/>
      <c r="H129" s="23"/>
      <c r="I129" s="23"/>
      <c r="J129" s="23"/>
      <c r="K129" s="23"/>
      <c r="L129" s="23"/>
      <c r="M129" s="23"/>
    </row>
    <row r="130" spans="1:14" ht="13.5" customHeight="1">
      <c r="B130" s="23"/>
      <c r="C130" s="23"/>
      <c r="D130" s="23"/>
      <c r="E130" s="23"/>
      <c r="F130" s="23"/>
      <c r="G130" s="23"/>
      <c r="H130" s="194"/>
      <c r="I130" s="194"/>
      <c r="J130" s="194"/>
      <c r="K130" s="194"/>
      <c r="L130" s="194"/>
      <c r="M130" s="194"/>
    </row>
    <row r="131" spans="1:14" ht="13.5" customHeight="1">
      <c r="A131" s="3"/>
      <c r="B131" s="40"/>
      <c r="C131" s="40"/>
      <c r="D131" s="40"/>
      <c r="E131" s="40"/>
      <c r="F131" s="40"/>
      <c r="G131" s="40"/>
      <c r="H131" s="40"/>
      <c r="I131" s="40"/>
      <c r="J131" s="40"/>
      <c r="K131" s="40"/>
      <c r="L131" s="40"/>
      <c r="M131" s="40"/>
    </row>
    <row r="132" spans="1:14" s="100" customFormat="1" ht="13.5" customHeight="1">
      <c r="A132" s="195"/>
      <c r="B132" s="196"/>
      <c r="C132" s="196"/>
      <c r="D132" s="196"/>
      <c r="E132" s="196"/>
      <c r="F132" s="196"/>
      <c r="G132" s="196"/>
      <c r="H132" s="196"/>
      <c r="I132" s="196"/>
      <c r="J132" s="196"/>
      <c r="K132" s="196"/>
      <c r="L132" s="196"/>
      <c r="M132" s="196"/>
      <c r="N132" s="66"/>
    </row>
    <row r="133" spans="1:14" ht="13.5" customHeight="1">
      <c r="A133" s="20"/>
      <c r="H133" s="9"/>
      <c r="I133" s="9"/>
      <c r="J133" s="9"/>
      <c r="K133" s="9"/>
      <c r="L133" s="9"/>
      <c r="M133" s="9"/>
    </row>
    <row r="134" spans="1:14" ht="13.5" customHeight="1">
      <c r="A134" s="40"/>
      <c r="B134" s="40"/>
      <c r="C134" s="40"/>
      <c r="D134" s="40"/>
      <c r="E134" s="40"/>
      <c r="F134" s="40"/>
      <c r="G134" s="40"/>
      <c r="H134" s="40"/>
      <c r="I134" s="40"/>
      <c r="J134" s="40"/>
      <c r="K134" s="40"/>
      <c r="L134" s="40"/>
      <c r="M134" s="40"/>
    </row>
    <row r="135" spans="1:14" ht="13.5" customHeight="1">
      <c r="A135" s="24"/>
      <c r="B135" s="28"/>
      <c r="C135" s="28"/>
      <c r="D135" s="28"/>
      <c r="E135" s="28"/>
      <c r="F135" s="28"/>
      <c r="G135" s="28"/>
      <c r="H135" s="26"/>
      <c r="I135" s="26"/>
      <c r="J135" s="26"/>
      <c r="K135" s="26"/>
      <c r="L135" s="26"/>
      <c r="M135" s="26"/>
    </row>
    <row r="136" spans="1:14" ht="13.5" customHeight="1">
      <c r="A136" s="24"/>
      <c r="B136" s="28"/>
      <c r="C136" s="28"/>
      <c r="D136" s="26"/>
      <c r="E136" s="26"/>
      <c r="F136" s="26"/>
      <c r="G136" s="26"/>
      <c r="H136" s="26"/>
      <c r="I136" s="26"/>
      <c r="J136" s="26"/>
      <c r="K136" s="26"/>
      <c r="L136" s="26"/>
      <c r="M136" s="26"/>
    </row>
    <row r="137" spans="1:14" s="3" customFormat="1" ht="13.5" customHeight="1">
      <c r="A137" s="197"/>
      <c r="B137" s="197"/>
      <c r="C137" s="197"/>
      <c r="D137" s="197"/>
      <c r="E137" s="197"/>
      <c r="F137" s="197"/>
      <c r="G137" s="197"/>
      <c r="H137" s="197"/>
      <c r="I137" s="197"/>
      <c r="J137" s="197"/>
      <c r="K137" s="197"/>
      <c r="L137" s="197"/>
      <c r="M137" s="197"/>
      <c r="N137" s="22"/>
    </row>
    <row r="138" spans="1:14" ht="13.5" customHeight="1">
      <c r="B138" s="10"/>
      <c r="C138" s="10"/>
      <c r="D138" s="10"/>
      <c r="E138" s="10"/>
      <c r="F138" s="10"/>
      <c r="G138" s="10"/>
      <c r="H138" s="10"/>
      <c r="I138" s="10"/>
      <c r="J138" s="10"/>
      <c r="K138" s="10"/>
      <c r="L138" s="10"/>
      <c r="M138" s="10"/>
    </row>
    <row r="139" spans="1:14" ht="13.5" customHeight="1">
      <c r="A139" s="16"/>
      <c r="B139" s="32"/>
      <c r="C139" s="32"/>
      <c r="D139" s="32"/>
      <c r="E139" s="32"/>
      <c r="F139" s="32"/>
      <c r="G139" s="32"/>
      <c r="H139" s="32"/>
      <c r="I139" s="32"/>
      <c r="J139" s="32"/>
      <c r="K139" s="32"/>
      <c r="L139" s="32"/>
      <c r="M139" s="32"/>
    </row>
    <row r="140" spans="1:14" ht="13.5" customHeight="1">
      <c r="A140" s="20"/>
      <c r="B140" s="32"/>
      <c r="C140" s="32"/>
      <c r="D140" s="32"/>
      <c r="E140" s="32"/>
      <c r="F140" s="32"/>
      <c r="G140" s="32"/>
      <c r="H140" s="32"/>
      <c r="I140" s="32"/>
      <c r="J140" s="32"/>
      <c r="K140" s="32"/>
      <c r="L140" s="32"/>
      <c r="M140" s="32"/>
    </row>
    <row r="141" spans="1:14" ht="13.5" customHeight="1">
      <c r="A141" s="20"/>
      <c r="B141" s="32"/>
      <c r="C141" s="32"/>
      <c r="D141" s="32"/>
      <c r="E141" s="32"/>
      <c r="F141" s="32"/>
      <c r="G141" s="32"/>
      <c r="H141" s="32"/>
      <c r="I141" s="32"/>
      <c r="J141" s="32"/>
      <c r="K141" s="32"/>
      <c r="L141" s="32"/>
      <c r="M141" s="32"/>
    </row>
    <row r="142" spans="1:14" s="3" customFormat="1" ht="13.5" customHeight="1">
      <c r="A142" s="32"/>
      <c r="B142" s="32"/>
      <c r="C142" s="32"/>
      <c r="D142" s="32"/>
      <c r="E142" s="32"/>
      <c r="F142" s="32"/>
      <c r="G142" s="32"/>
      <c r="H142" s="32"/>
      <c r="I142" s="32"/>
      <c r="J142" s="32"/>
      <c r="K142" s="32"/>
      <c r="L142" s="32"/>
      <c r="M142" s="32"/>
      <c r="N142" s="22"/>
    </row>
    <row r="143" spans="1:14" ht="13.5" customHeight="1">
      <c r="A143" s="20"/>
      <c r="B143" s="16"/>
      <c r="C143" s="16"/>
      <c r="D143" s="16"/>
      <c r="E143" s="16"/>
      <c r="F143" s="16"/>
      <c r="G143" s="16"/>
      <c r="H143" s="16"/>
      <c r="I143" s="16"/>
      <c r="J143" s="16"/>
      <c r="K143" s="16"/>
      <c r="L143" s="16"/>
      <c r="M143" s="16"/>
    </row>
    <row r="144" spans="1:14" ht="13.5" customHeight="1">
      <c r="A144" s="32"/>
      <c r="B144" s="68"/>
      <c r="C144" s="68"/>
      <c r="D144" s="68"/>
      <c r="E144" s="68"/>
      <c r="F144" s="68"/>
      <c r="G144" s="68"/>
      <c r="H144" s="68"/>
      <c r="I144" s="68"/>
      <c r="J144" s="68"/>
      <c r="K144" s="68"/>
      <c r="L144" s="68"/>
      <c r="M144" s="68"/>
    </row>
    <row r="145" spans="1:13" ht="13.5" customHeight="1">
      <c r="A145" s="32"/>
      <c r="B145" s="21"/>
      <c r="C145" s="21"/>
      <c r="D145" s="21"/>
      <c r="E145" s="21"/>
      <c r="F145" s="21"/>
      <c r="G145" s="21"/>
      <c r="H145" s="21"/>
      <c r="I145" s="21"/>
      <c r="J145" s="21"/>
      <c r="K145" s="21"/>
      <c r="L145" s="21"/>
      <c r="M145" s="21"/>
    </row>
    <row r="146" spans="1:13" ht="13.5" customHeight="1">
      <c r="A146" s="32"/>
      <c r="B146" s="32"/>
      <c r="C146" s="32"/>
      <c r="D146" s="32"/>
      <c r="E146" s="32"/>
      <c r="F146" s="32"/>
      <c r="G146" s="32"/>
      <c r="H146" s="32"/>
      <c r="I146" s="32"/>
      <c r="J146" s="32"/>
      <c r="K146" s="32"/>
      <c r="L146" s="32"/>
      <c r="M146" s="32"/>
    </row>
    <row r="147" spans="1:13" ht="13.5" customHeight="1">
      <c r="A147" s="20"/>
      <c r="B147" s="32"/>
      <c r="C147" s="32"/>
      <c r="D147" s="32"/>
      <c r="E147" s="32"/>
      <c r="F147" s="32"/>
      <c r="G147" s="32"/>
      <c r="H147" s="32"/>
      <c r="I147" s="32"/>
      <c r="J147" s="32"/>
      <c r="K147" s="32"/>
      <c r="L147" s="32"/>
      <c r="M147" s="32"/>
    </row>
    <row r="148" spans="1:13" ht="13.5" customHeight="1">
      <c r="A148" s="20"/>
      <c r="B148" s="32"/>
      <c r="C148" s="32"/>
      <c r="D148" s="32"/>
      <c r="E148" s="32"/>
      <c r="F148" s="32"/>
      <c r="G148" s="32"/>
      <c r="H148" s="32"/>
      <c r="I148" s="32"/>
      <c r="J148" s="32"/>
      <c r="K148" s="32"/>
      <c r="L148" s="32"/>
      <c r="M148" s="32"/>
    </row>
    <row r="149" spans="1:13" ht="13.5" customHeight="1">
      <c r="A149" s="32"/>
      <c r="B149" s="32"/>
      <c r="C149" s="32"/>
      <c r="D149" s="32"/>
      <c r="E149" s="32"/>
      <c r="F149" s="10"/>
      <c r="G149" s="10"/>
      <c r="H149" s="32"/>
      <c r="I149" s="32"/>
      <c r="J149" s="32"/>
      <c r="K149" s="32"/>
      <c r="L149" s="32"/>
      <c r="M149" s="32"/>
    </row>
    <row r="150" spans="1:13" ht="13.5" customHeight="1">
      <c r="A150" s="32"/>
      <c r="B150" s="32"/>
      <c r="C150" s="32"/>
      <c r="D150" s="32"/>
      <c r="E150" s="32"/>
      <c r="F150" s="10"/>
      <c r="G150" s="10"/>
      <c r="H150" s="32"/>
      <c r="I150" s="32"/>
      <c r="J150" s="32"/>
      <c r="K150" s="32"/>
      <c r="L150" s="32"/>
      <c r="M150" s="32"/>
    </row>
    <row r="151" spans="1:13" ht="13.5" customHeight="1">
      <c r="A151" s="32"/>
      <c r="B151" s="32"/>
      <c r="C151" s="32"/>
      <c r="D151" s="32"/>
      <c r="E151" s="32"/>
      <c r="F151" s="10"/>
      <c r="G151" s="10"/>
      <c r="H151" s="32"/>
      <c r="I151" s="32"/>
      <c r="J151" s="32"/>
      <c r="K151" s="32"/>
      <c r="L151" s="32"/>
      <c r="M151" s="32"/>
    </row>
    <row r="152" spans="1:13" ht="13.5" customHeight="1">
      <c r="A152" s="20"/>
      <c r="B152" s="10"/>
      <c r="C152" s="10"/>
      <c r="D152" s="10"/>
      <c r="E152" s="32"/>
      <c r="F152" s="10"/>
      <c r="G152" s="10"/>
      <c r="H152" s="32"/>
      <c r="I152" s="32"/>
      <c r="J152" s="32"/>
      <c r="K152" s="32"/>
      <c r="L152" s="32"/>
      <c r="M152" s="32"/>
    </row>
    <row r="153" spans="1:13" ht="13.5" customHeight="1">
      <c r="A153" s="32"/>
      <c r="B153" s="21"/>
      <c r="C153" s="21"/>
      <c r="D153" s="21"/>
      <c r="E153" s="37"/>
      <c r="F153" s="37"/>
      <c r="G153" s="37"/>
      <c r="H153" s="32"/>
      <c r="I153" s="32"/>
      <c r="J153" s="32"/>
      <c r="K153" s="32"/>
      <c r="L153" s="32"/>
      <c r="M153" s="32"/>
    </row>
    <row r="154" spans="1:13" ht="13.5" customHeight="1">
      <c r="A154" s="55"/>
      <c r="B154" s="56"/>
      <c r="C154" s="56"/>
      <c r="D154" s="56"/>
      <c r="E154" s="70"/>
      <c r="F154" s="56"/>
      <c r="G154" s="56"/>
      <c r="H154" s="56"/>
      <c r="I154" s="56"/>
      <c r="J154" s="56"/>
      <c r="K154" s="56"/>
      <c r="L154" s="56"/>
      <c r="M154" s="56"/>
    </row>
    <row r="155" spans="1:13" ht="13.5" customHeight="1">
      <c r="A155" s="20"/>
      <c r="B155" s="32"/>
      <c r="C155" s="32"/>
      <c r="D155" s="32"/>
      <c r="E155" s="10"/>
      <c r="F155" s="32"/>
      <c r="G155" s="32"/>
      <c r="H155" s="32"/>
      <c r="I155" s="32"/>
      <c r="J155" s="32"/>
      <c r="K155" s="32"/>
      <c r="L155" s="32"/>
      <c r="M155" s="32"/>
    </row>
    <row r="156" spans="1:13" ht="13.5" customHeight="1">
      <c r="A156" s="20"/>
      <c r="B156" s="32"/>
      <c r="C156" s="32"/>
      <c r="D156" s="32"/>
      <c r="E156" s="10"/>
      <c r="F156" s="32"/>
      <c r="G156" s="32"/>
      <c r="H156" s="32"/>
      <c r="I156" s="32"/>
      <c r="J156" s="32"/>
      <c r="K156" s="32"/>
      <c r="L156" s="32"/>
      <c r="M156" s="32"/>
    </row>
    <row r="157" spans="1:13" ht="13.5" customHeight="1">
      <c r="A157" s="32"/>
      <c r="B157" s="10"/>
      <c r="C157" s="10"/>
      <c r="D157" s="10"/>
      <c r="E157" s="10"/>
      <c r="F157" s="10"/>
      <c r="G157" s="10"/>
      <c r="H157" s="32"/>
      <c r="I157" s="32"/>
      <c r="J157" s="32"/>
      <c r="K157" s="32"/>
      <c r="L157" s="32"/>
      <c r="M157" s="32"/>
    </row>
    <row r="158" spans="1:13" ht="13.5" customHeight="1">
      <c r="A158" s="32"/>
      <c r="B158" s="10"/>
      <c r="C158" s="10"/>
      <c r="D158" s="10"/>
      <c r="E158" s="10"/>
      <c r="F158" s="32"/>
      <c r="G158" s="32"/>
      <c r="H158" s="32"/>
      <c r="I158" s="32"/>
      <c r="J158" s="32"/>
      <c r="K158" s="32"/>
      <c r="L158" s="32"/>
      <c r="M158" s="32"/>
    </row>
    <row r="159" spans="1:13" ht="13.5" customHeight="1">
      <c r="A159" s="32"/>
      <c r="B159" s="40"/>
      <c r="C159" s="40"/>
      <c r="D159" s="40"/>
      <c r="E159" s="40"/>
      <c r="F159" s="40"/>
      <c r="G159" s="40"/>
      <c r="H159" s="32"/>
      <c r="I159" s="32"/>
      <c r="J159" s="32"/>
      <c r="K159" s="32"/>
      <c r="L159" s="32"/>
      <c r="M159" s="32"/>
    </row>
    <row r="160" spans="1:13" ht="13.5" customHeight="1">
      <c r="A160" s="32"/>
      <c r="B160" s="32"/>
      <c r="C160" s="32"/>
      <c r="D160" s="32"/>
      <c r="E160" s="32"/>
      <c r="F160" s="32"/>
      <c r="G160" s="32"/>
      <c r="H160" s="32"/>
      <c r="I160" s="32"/>
      <c r="J160" s="32"/>
      <c r="K160" s="32"/>
      <c r="L160" s="32"/>
      <c r="M160" s="32"/>
    </row>
    <row r="161" spans="1:14" ht="13.5" customHeight="1">
      <c r="A161" s="20"/>
      <c r="B161" s="17"/>
      <c r="C161" s="17"/>
      <c r="D161" s="17"/>
      <c r="E161" s="17"/>
      <c r="F161" s="17"/>
      <c r="G161" s="17"/>
      <c r="H161" s="17"/>
      <c r="I161" s="17"/>
      <c r="J161" s="17"/>
      <c r="K161" s="17"/>
      <c r="L161" s="17"/>
      <c r="M161" s="17"/>
    </row>
    <row r="162" spans="1:14" ht="13.5" customHeight="1">
      <c r="A162" s="20"/>
      <c r="B162" s="21"/>
      <c r="C162" s="21"/>
      <c r="D162" s="21"/>
      <c r="E162" s="21"/>
      <c r="F162" s="21"/>
      <c r="G162" s="21"/>
      <c r="H162" s="42"/>
      <c r="I162" s="42"/>
      <c r="J162" s="42"/>
      <c r="K162" s="42"/>
      <c r="L162" s="42"/>
      <c r="M162" s="42"/>
    </row>
    <row r="163" spans="1:14" ht="13.5" customHeight="1">
      <c r="A163" s="24"/>
      <c r="B163" s="10"/>
      <c r="C163" s="10"/>
      <c r="D163" s="10"/>
      <c r="E163" s="10"/>
      <c r="F163" s="10"/>
      <c r="G163" s="10"/>
      <c r="H163" s="10"/>
      <c r="I163" s="10"/>
      <c r="J163" s="10"/>
      <c r="K163" s="10"/>
      <c r="L163" s="10"/>
      <c r="M163" s="10"/>
    </row>
    <row r="164" spans="1:14" ht="13.5" customHeight="1">
      <c r="A164" s="55"/>
      <c r="B164" s="57"/>
      <c r="C164" s="57"/>
      <c r="D164" s="57"/>
      <c r="E164" s="57"/>
      <c r="F164" s="57"/>
      <c r="G164" s="57"/>
      <c r="H164" s="60"/>
      <c r="I164" s="57"/>
      <c r="J164" s="57"/>
      <c r="K164" s="57"/>
      <c r="L164" s="57"/>
      <c r="M164" s="57"/>
    </row>
    <row r="165" spans="1:14" ht="13.5" customHeight="1">
      <c r="A165" s="37"/>
      <c r="B165" s="37"/>
      <c r="C165" s="37"/>
      <c r="D165" s="37"/>
      <c r="E165" s="37"/>
      <c r="F165" s="37"/>
      <c r="G165" s="37"/>
      <c r="H165" s="37"/>
      <c r="I165" s="37"/>
      <c r="J165" s="37"/>
      <c r="K165" s="37"/>
      <c r="L165" s="37"/>
      <c r="M165" s="37"/>
    </row>
    <row r="166" spans="1:14" ht="13.5" customHeight="1">
      <c r="A166" s="32"/>
      <c r="B166" s="32"/>
      <c r="C166" s="32"/>
      <c r="D166" s="41"/>
      <c r="E166" s="41"/>
      <c r="F166" s="41"/>
      <c r="G166" s="41"/>
      <c r="H166" s="42"/>
      <c r="I166" s="42"/>
      <c r="J166" s="42"/>
      <c r="K166" s="42"/>
      <c r="L166" s="42"/>
      <c r="M166" s="42"/>
    </row>
    <row r="167" spans="1:14" ht="13.5" customHeight="1">
      <c r="A167" s="32"/>
      <c r="B167" s="32"/>
      <c r="C167" s="32"/>
      <c r="D167" s="32"/>
      <c r="E167" s="32"/>
      <c r="F167" s="32"/>
      <c r="G167" s="32"/>
      <c r="H167" s="32"/>
      <c r="I167" s="32"/>
      <c r="J167" s="32"/>
      <c r="K167" s="32"/>
      <c r="L167" s="32"/>
      <c r="M167" s="32"/>
    </row>
    <row r="168" spans="1:14" s="101" customFormat="1" ht="13.5" customHeight="1">
      <c r="A168" s="55"/>
      <c r="B168" s="71"/>
      <c r="C168" s="71"/>
      <c r="D168" s="71"/>
      <c r="E168" s="71"/>
      <c r="F168" s="71"/>
      <c r="G168" s="71"/>
      <c r="H168" s="67"/>
      <c r="I168" s="67"/>
      <c r="J168" s="67"/>
      <c r="K168" s="67"/>
      <c r="L168" s="67"/>
      <c r="M168" s="67"/>
      <c r="N168" s="72"/>
    </row>
    <row r="169" spans="1:14" ht="13.5" customHeight="1">
      <c r="A169" s="32"/>
      <c r="B169" s="32"/>
      <c r="C169" s="32"/>
      <c r="D169" s="32"/>
      <c r="E169" s="32"/>
      <c r="F169" s="32"/>
      <c r="G169" s="32"/>
      <c r="H169" s="32"/>
      <c r="I169" s="32"/>
      <c r="J169" s="32"/>
      <c r="K169" s="32"/>
      <c r="L169" s="32"/>
      <c r="M169" s="32"/>
    </row>
    <row r="170" spans="1:14" ht="13.5" customHeight="1">
      <c r="A170" s="20"/>
      <c r="B170" s="32"/>
      <c r="C170" s="32"/>
      <c r="D170" s="32"/>
      <c r="E170" s="32"/>
      <c r="F170" s="32"/>
      <c r="G170" s="32"/>
      <c r="H170" s="32"/>
      <c r="I170" s="32"/>
      <c r="J170" s="32"/>
      <c r="K170" s="32"/>
      <c r="L170" s="32"/>
      <c r="M170" s="32"/>
    </row>
    <row r="171" spans="1:14" ht="13.5" customHeight="1">
      <c r="A171" s="20"/>
      <c r="B171" s="21"/>
      <c r="C171" s="21"/>
      <c r="D171" s="21"/>
      <c r="E171" s="21"/>
      <c r="F171" s="21"/>
      <c r="G171" s="21"/>
      <c r="H171" s="21"/>
      <c r="I171" s="21"/>
      <c r="J171" s="21"/>
      <c r="K171" s="21"/>
      <c r="L171" s="21"/>
      <c r="M171" s="21"/>
    </row>
    <row r="172" spans="1:14" ht="13.5" customHeight="1">
      <c r="A172" s="32"/>
      <c r="B172" s="19"/>
      <c r="C172" s="19"/>
      <c r="D172" s="19"/>
      <c r="E172" s="19"/>
      <c r="F172" s="19"/>
      <c r="G172" s="19"/>
      <c r="H172" s="19"/>
      <c r="I172" s="19"/>
      <c r="J172" s="19"/>
      <c r="K172" s="19"/>
      <c r="L172" s="19"/>
      <c r="M172" s="19"/>
    </row>
    <row r="173" spans="1:14" ht="13.5" customHeight="1">
      <c r="A173" s="32"/>
      <c r="B173" s="17"/>
      <c r="C173" s="17"/>
      <c r="D173" s="17"/>
      <c r="E173" s="17"/>
      <c r="F173" s="17"/>
      <c r="G173" s="17"/>
      <c r="H173" s="74"/>
      <c r="I173" s="74"/>
      <c r="J173" s="74"/>
      <c r="K173" s="74"/>
      <c r="L173" s="74"/>
      <c r="M173" s="74"/>
    </row>
    <row r="174" spans="1:14" ht="13.5" customHeight="1">
      <c r="A174" s="69"/>
    </row>
    <row r="175" spans="1:14" ht="13.5" customHeight="1">
      <c r="A175" s="20"/>
      <c r="B175" s="40"/>
      <c r="C175" s="40"/>
      <c r="D175" s="40"/>
      <c r="E175" s="40"/>
      <c r="F175" s="40"/>
      <c r="G175" s="40"/>
      <c r="H175" s="40"/>
      <c r="I175" s="40"/>
      <c r="J175" s="40"/>
      <c r="K175" s="40"/>
      <c r="L175" s="40"/>
      <c r="M175" s="40"/>
    </row>
    <row r="176" spans="1:14" ht="13.5" customHeight="1">
      <c r="A176" s="32"/>
      <c r="B176" s="46"/>
      <c r="C176" s="46"/>
      <c r="D176" s="46"/>
      <c r="E176" s="46"/>
      <c r="F176" s="46"/>
      <c r="G176" s="46"/>
      <c r="H176" s="46"/>
      <c r="I176" s="46"/>
      <c r="J176" s="46"/>
      <c r="K176" s="46"/>
      <c r="L176" s="46"/>
      <c r="M176" s="46"/>
    </row>
    <row r="177" spans="1:13" ht="13.5" customHeight="1">
      <c r="A177" s="32"/>
      <c r="B177" s="17"/>
      <c r="C177" s="17"/>
      <c r="D177" s="17"/>
      <c r="E177" s="17"/>
      <c r="F177" s="17"/>
      <c r="G177" s="17"/>
      <c r="H177" s="98"/>
      <c r="I177" s="98"/>
      <c r="J177" s="98"/>
      <c r="K177" s="98"/>
      <c r="L177" s="98"/>
      <c r="M177" s="98"/>
    </row>
    <row r="178" spans="1:13" ht="13.5" customHeight="1">
      <c r="A178" s="69"/>
    </row>
    <row r="179" spans="1:13" ht="13.5" customHeight="1">
      <c r="A179" s="20"/>
      <c r="B179" s="64"/>
      <c r="C179" s="64"/>
      <c r="D179" s="40"/>
      <c r="E179" s="40"/>
      <c r="F179" s="40"/>
      <c r="G179" s="40"/>
      <c r="H179" s="40"/>
      <c r="I179" s="40"/>
      <c r="J179" s="40"/>
      <c r="K179" s="40"/>
      <c r="L179" s="40"/>
      <c r="M179" s="40"/>
    </row>
    <row r="180" spans="1:13" ht="13.5" customHeight="1">
      <c r="A180" s="32"/>
      <c r="B180" s="75"/>
      <c r="C180" s="75"/>
      <c r="D180" s="75"/>
      <c r="E180" s="75"/>
      <c r="F180" s="75"/>
      <c r="G180" s="75"/>
      <c r="H180" s="67"/>
      <c r="I180" s="67"/>
      <c r="J180" s="67"/>
      <c r="K180" s="67"/>
      <c r="L180" s="67"/>
      <c r="M180" s="67"/>
    </row>
    <row r="181" spans="1:13" ht="13.5" customHeight="1">
      <c r="A181" s="69"/>
      <c r="C181" s="10"/>
    </row>
    <row r="182" spans="1:13" ht="13.5" customHeight="1">
      <c r="A182" s="20"/>
      <c r="B182" s="32"/>
      <c r="C182" s="32"/>
      <c r="D182" s="32"/>
      <c r="E182" s="32"/>
      <c r="F182" s="32"/>
      <c r="G182" s="32"/>
      <c r="H182" s="32"/>
      <c r="I182" s="32"/>
      <c r="J182" s="32"/>
      <c r="K182" s="32"/>
      <c r="L182" s="32"/>
      <c r="M182" s="32"/>
    </row>
    <row r="183" spans="1:13" ht="13.5" customHeight="1">
      <c r="A183" s="20"/>
      <c r="B183" s="37"/>
      <c r="C183" s="37"/>
      <c r="D183" s="37"/>
      <c r="E183" s="37"/>
      <c r="F183" s="37"/>
      <c r="G183" s="37"/>
      <c r="H183" s="37"/>
      <c r="I183" s="37"/>
      <c r="J183" s="37"/>
      <c r="K183" s="37"/>
      <c r="L183" s="37"/>
      <c r="M183" s="37"/>
    </row>
    <row r="184" spans="1:13" ht="13.5" customHeight="1">
      <c r="A184" s="32"/>
      <c r="B184" s="18"/>
      <c r="C184" s="18"/>
      <c r="D184" s="18"/>
      <c r="E184" s="18"/>
      <c r="F184" s="18"/>
      <c r="G184" s="18"/>
      <c r="H184" s="18"/>
      <c r="I184" s="18"/>
      <c r="J184" s="18"/>
      <c r="K184" s="18"/>
      <c r="L184" s="18"/>
      <c r="M184" s="18"/>
    </row>
    <row r="185" spans="1:13" ht="13.5" customHeight="1">
      <c r="A185" s="32"/>
      <c r="B185" s="10"/>
      <c r="C185" s="10"/>
      <c r="D185" s="10"/>
      <c r="E185" s="10"/>
      <c r="F185" s="10"/>
      <c r="G185" s="10"/>
      <c r="H185" s="74"/>
      <c r="I185" s="74"/>
      <c r="J185" s="74"/>
      <c r="K185" s="74"/>
      <c r="L185" s="74"/>
      <c r="M185" s="74"/>
    </row>
    <row r="186" spans="1:13" ht="13.5" customHeight="1">
      <c r="A186" s="20"/>
      <c r="B186" s="37"/>
      <c r="C186" s="37"/>
      <c r="D186" s="37"/>
      <c r="E186" s="37"/>
      <c r="F186" s="37"/>
      <c r="G186" s="37"/>
      <c r="H186" s="37"/>
      <c r="I186" s="37"/>
      <c r="J186" s="37"/>
      <c r="K186" s="37"/>
      <c r="L186" s="37"/>
      <c r="M186" s="37"/>
    </row>
    <row r="187" spans="1:13" ht="13.5" customHeight="1">
      <c r="A187" s="32"/>
      <c r="B187" s="19"/>
      <c r="C187" s="19"/>
      <c r="D187" s="19"/>
      <c r="E187" s="19"/>
      <c r="F187" s="19"/>
      <c r="G187" s="19"/>
      <c r="H187" s="67"/>
      <c r="I187" s="67"/>
      <c r="J187" s="67"/>
      <c r="K187" s="67"/>
      <c r="L187" s="67"/>
      <c r="M187" s="67"/>
    </row>
    <row r="188" spans="1:13" ht="13.5" customHeight="1"/>
    <row r="189" spans="1:13" ht="13.5" customHeight="1">
      <c r="A189" s="20"/>
      <c r="B189" s="40"/>
      <c r="C189" s="40"/>
      <c r="D189" s="40"/>
      <c r="E189" s="40"/>
      <c r="F189" s="40"/>
      <c r="G189" s="40"/>
      <c r="H189" s="40"/>
      <c r="I189" s="40"/>
      <c r="J189" s="40"/>
      <c r="K189" s="40"/>
      <c r="L189" s="40"/>
      <c r="M189" s="40"/>
    </row>
    <row r="190" spans="1:13" ht="13.5" customHeight="1">
      <c r="A190" s="55"/>
      <c r="B190" s="57"/>
      <c r="C190" s="57"/>
      <c r="D190" s="57"/>
      <c r="E190" s="57"/>
      <c r="F190" s="57"/>
      <c r="G190" s="57"/>
      <c r="H190" s="57"/>
      <c r="I190" s="57"/>
      <c r="J190" s="57"/>
      <c r="K190" s="57"/>
      <c r="L190" s="57"/>
      <c r="M190" s="57"/>
    </row>
    <row r="191" spans="1:13" ht="13.5" customHeight="1">
      <c r="A191" s="20"/>
      <c r="B191" s="32"/>
      <c r="C191" s="32"/>
      <c r="D191" s="32"/>
      <c r="E191" s="32"/>
      <c r="F191" s="32"/>
      <c r="G191" s="32"/>
      <c r="H191" s="32"/>
      <c r="I191" s="32"/>
      <c r="J191" s="32"/>
      <c r="K191" s="32"/>
      <c r="L191" s="32"/>
      <c r="M191" s="32"/>
    </row>
    <row r="192" spans="1:13" ht="13.5" customHeight="1">
      <c r="A192" s="20"/>
      <c r="B192" s="40"/>
      <c r="C192" s="40"/>
      <c r="D192" s="40"/>
      <c r="E192" s="40"/>
      <c r="F192" s="40"/>
      <c r="G192" s="40"/>
      <c r="H192" s="40"/>
      <c r="I192" s="40"/>
      <c r="J192" s="40"/>
      <c r="K192" s="40"/>
      <c r="L192" s="40"/>
      <c r="M192" s="40"/>
    </row>
    <row r="193" spans="1:13" ht="13.5" customHeight="1">
      <c r="A193" s="24"/>
      <c r="B193" s="28"/>
      <c r="C193" s="28"/>
      <c r="D193" s="28"/>
      <c r="E193" s="28"/>
      <c r="F193" s="28"/>
      <c r="G193" s="28"/>
      <c r="H193" s="65"/>
      <c r="I193" s="65"/>
      <c r="J193" s="65"/>
      <c r="K193" s="65"/>
      <c r="L193" s="65"/>
      <c r="M193" s="65"/>
    </row>
  </sheetData>
  <scenarios current="1" show="0" sqref="H39:L39">
    <scenario name="bull case" locked="1" count="5" user="Arjan Singh" comment="Created by Arjan Singh on 07/07/2025">
      <inputCells r="H8" val="0.14" numFmtId="165"/>
      <inputCells r="I8" val="0.14" numFmtId="165"/>
      <inputCells r="J8" val="0.14" numFmtId="165"/>
      <inputCells r="K8" val="0.14" numFmtId="165"/>
      <inputCells r="L8" val="0.14" numFmtId="165"/>
    </scenario>
    <scenario name="bear case " locked="1" count="5" user="Arjan Singh" comment="Created by Arjan Singh on 07/07/2025">
      <inputCells r="H8" val="0.1" numFmtId="165"/>
      <inputCells r="I8" val="0.1" numFmtId="165"/>
      <inputCells r="J8" val="0.1" numFmtId="165"/>
      <inputCells r="K8" val="0.1" numFmtId="165"/>
      <inputCells r="L8" val="0.1" numFmtId="165"/>
    </scenario>
  </scenarios>
  <pageMargins left="0.17" right="0.17" top="0.56000000000000005" bottom="0.24" header="0.5" footer="0.5"/>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04581-E82A-1A4E-BA84-CCCBEE224559}">
  <sheetPr>
    <outlinePr summaryBelow="0"/>
  </sheetPr>
  <dimension ref="B1:F19"/>
  <sheetViews>
    <sheetView showGridLines="0" zoomScale="135" workbookViewId="0">
      <selection activeCell="A9" sqref="A9"/>
    </sheetView>
  </sheetViews>
  <sheetFormatPr baseColWidth="10" defaultRowHeight="13" outlineLevelRow="1" outlineLevelCol="1"/>
  <cols>
    <col min="1" max="1" width="7" customWidth="1"/>
    <col min="2" max="2" width="20.19921875" customWidth="1"/>
    <col min="3" max="3" width="6.3984375" bestFit="1" customWidth="1"/>
    <col min="4" max="6" width="11.796875" bestFit="1" customWidth="1" outlineLevel="1"/>
  </cols>
  <sheetData>
    <row r="1" spans="2:6" ht="14" thickBot="1">
      <c r="B1" t="s">
        <v>211</v>
      </c>
    </row>
    <row r="2" spans="2:6" ht="15">
      <c r="B2" s="203" t="s">
        <v>184</v>
      </c>
      <c r="C2" s="203"/>
      <c r="D2" s="208"/>
      <c r="E2" s="208"/>
      <c r="F2" s="208"/>
    </row>
    <row r="3" spans="2:6" ht="15" collapsed="1">
      <c r="B3" s="202"/>
      <c r="C3" s="202"/>
      <c r="D3" s="209" t="s">
        <v>186</v>
      </c>
      <c r="E3" s="209" t="s">
        <v>181</v>
      </c>
      <c r="F3" s="209" t="s">
        <v>183</v>
      </c>
    </row>
    <row r="4" spans="2:6" ht="36" hidden="1" outlineLevel="1">
      <c r="B4" s="205"/>
      <c r="C4" s="205"/>
      <c r="E4" s="211" t="s">
        <v>182</v>
      </c>
      <c r="F4" s="211" t="s">
        <v>182</v>
      </c>
    </row>
    <row r="5" spans="2:6">
      <c r="B5" s="206" t="s">
        <v>185</v>
      </c>
      <c r="C5" s="206"/>
      <c r="D5" s="204"/>
      <c r="E5" s="204"/>
      <c r="F5" s="204"/>
    </row>
    <row r="6" spans="2:6" outlineLevel="1">
      <c r="B6" s="205" t="s">
        <v>217</v>
      </c>
      <c r="C6" s="205" t="s">
        <v>176</v>
      </c>
      <c r="D6" s="201">
        <v>0.12</v>
      </c>
      <c r="E6" s="210">
        <v>0.14000000000000001</v>
      </c>
      <c r="F6" s="210">
        <v>0.1</v>
      </c>
    </row>
    <row r="7" spans="2:6" outlineLevel="1">
      <c r="B7" s="205" t="s">
        <v>218</v>
      </c>
      <c r="C7" s="205" t="s">
        <v>177</v>
      </c>
      <c r="D7" s="201">
        <v>0.12</v>
      </c>
      <c r="E7" s="210">
        <v>0.14000000000000001</v>
      </c>
      <c r="F7" s="210">
        <v>0.1</v>
      </c>
    </row>
    <row r="8" spans="2:6" outlineLevel="1">
      <c r="B8" s="205" t="s">
        <v>219</v>
      </c>
      <c r="C8" s="205" t="s">
        <v>178</v>
      </c>
      <c r="D8" s="201">
        <v>0.12</v>
      </c>
      <c r="E8" s="210">
        <v>0.14000000000000001</v>
      </c>
      <c r="F8" s="210">
        <v>0.1</v>
      </c>
    </row>
    <row r="9" spans="2:6" outlineLevel="1">
      <c r="B9" s="205" t="s">
        <v>220</v>
      </c>
      <c r="C9" s="205" t="s">
        <v>179</v>
      </c>
      <c r="D9" s="201">
        <v>0.12</v>
      </c>
      <c r="E9" s="210">
        <v>0.14000000000000001</v>
      </c>
      <c r="F9" s="210">
        <v>0.1</v>
      </c>
    </row>
    <row r="10" spans="2:6" outlineLevel="1">
      <c r="B10" s="205" t="s">
        <v>221</v>
      </c>
      <c r="C10" s="205" t="s">
        <v>180</v>
      </c>
      <c r="D10" s="201">
        <v>0.12</v>
      </c>
      <c r="E10" s="210">
        <v>0.14000000000000001</v>
      </c>
      <c r="F10" s="210">
        <v>0.1</v>
      </c>
    </row>
    <row r="11" spans="2:6">
      <c r="B11" s="206" t="s">
        <v>187</v>
      </c>
      <c r="C11" s="206"/>
      <c r="D11" s="204"/>
      <c r="E11" s="204"/>
      <c r="F11" s="204"/>
    </row>
    <row r="12" spans="2:6" outlineLevel="1">
      <c r="B12" s="205" t="s">
        <v>202</v>
      </c>
      <c r="C12" s="205"/>
      <c r="D12" s="212">
        <v>47.630872447326503</v>
      </c>
      <c r="E12" s="212">
        <v>49.496624560701001</v>
      </c>
      <c r="F12" s="212">
        <v>45.765120333952197</v>
      </c>
    </row>
    <row r="13" spans="2:6" outlineLevel="1">
      <c r="B13" s="205" t="s">
        <v>203</v>
      </c>
      <c r="C13" s="205" t="s">
        <v>191</v>
      </c>
      <c r="D13" s="212">
        <v>59.738398780350003</v>
      </c>
      <c r="E13" s="212">
        <v>63.954998556576101</v>
      </c>
      <c r="F13" s="212">
        <v>55.596429088658901</v>
      </c>
    </row>
    <row r="14" spans="2:6" outlineLevel="1">
      <c r="B14" s="205" t="s">
        <v>204</v>
      </c>
      <c r="C14" s="205" t="s">
        <v>192</v>
      </c>
      <c r="D14" s="212">
        <v>73.350467617598497</v>
      </c>
      <c r="E14" s="212">
        <v>80.497790813513205</v>
      </c>
      <c r="F14" s="212">
        <v>66.453901505721404</v>
      </c>
    </row>
    <row r="15" spans="2:6" outlineLevel="1">
      <c r="B15" s="205" t="s">
        <v>205</v>
      </c>
      <c r="C15" s="205" t="s">
        <v>193</v>
      </c>
      <c r="D15" s="212">
        <v>88.647624059579201</v>
      </c>
      <c r="E15" s="212">
        <v>99.4168198880608</v>
      </c>
      <c r="F15" s="212">
        <v>78.440153951375606</v>
      </c>
    </row>
    <row r="16" spans="2:6" ht="14" outlineLevel="1" thickBot="1">
      <c r="B16" s="205" t="s">
        <v>206</v>
      </c>
      <c r="C16" s="207" t="s">
        <v>194</v>
      </c>
      <c r="D16" s="213">
        <v>105.83207861886</v>
      </c>
      <c r="E16" s="213">
        <v>121.044758934684</v>
      </c>
      <c r="F16" s="213">
        <v>91.668064428480406</v>
      </c>
    </row>
    <row r="17" spans="2:2">
      <c r="B17" t="s">
        <v>188</v>
      </c>
    </row>
    <row r="18" spans="2:2">
      <c r="B18" t="s">
        <v>189</v>
      </c>
    </row>
    <row r="19" spans="2:2">
      <c r="B19" t="s">
        <v>190</v>
      </c>
    </row>
  </sheetData>
  <phoneticPr fontId="4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D614-3C28-4E65-AFA4-6B422256E864}">
  <dimension ref="B1:X43"/>
  <sheetViews>
    <sheetView showGridLines="0" topLeftCell="A3" zoomScale="190" workbookViewId="0">
      <selection activeCell="C16" sqref="C16"/>
    </sheetView>
  </sheetViews>
  <sheetFormatPr baseColWidth="10" defaultColWidth="9.19921875" defaultRowHeight="14"/>
  <cols>
    <col min="1" max="1" width="1" style="2" customWidth="1"/>
    <col min="2" max="2" width="35.796875" style="2" customWidth="1"/>
    <col min="3" max="3" width="10" style="2" customWidth="1"/>
    <col min="4" max="6" width="8.796875" style="2" customWidth="1"/>
    <col min="7" max="11" width="9.19921875" style="2"/>
    <col min="12" max="12" width="11.59765625" style="2" customWidth="1"/>
    <col min="13" max="13" width="15.3984375" style="2" customWidth="1"/>
    <col min="14" max="14" width="19.19921875" style="2" customWidth="1"/>
    <col min="15" max="16384" width="9.19921875" style="2"/>
  </cols>
  <sheetData>
    <row r="1" spans="2:24" ht="6" customHeight="1">
      <c r="B1" s="1"/>
      <c r="C1" s="4"/>
      <c r="D1" s="4"/>
      <c r="E1" s="4"/>
      <c r="F1" s="4"/>
    </row>
    <row r="2" spans="2:24">
      <c r="B2" s="93" t="s">
        <v>118</v>
      </c>
      <c r="C2" s="226" t="s">
        <v>54</v>
      </c>
      <c r="D2" s="227"/>
      <c r="E2" s="227"/>
      <c r="F2" s="227"/>
      <c r="G2" s="228"/>
    </row>
    <row r="3" spans="2:24" s="14" customFormat="1" ht="15" thickBot="1">
      <c r="B3" s="94"/>
      <c r="C3" s="84" t="str">
        <f>+'Financial Model'!H3</f>
        <v>F2026E</v>
      </c>
      <c r="D3" s="12" t="str">
        <f>+'Financial Model'!I3</f>
        <v>F2027E</v>
      </c>
      <c r="E3" s="12" t="str">
        <f>+'Financial Model'!J3</f>
        <v>F2028E</v>
      </c>
      <c r="F3" s="12" t="str">
        <f>+'Financial Model'!K3</f>
        <v>F2029E</v>
      </c>
      <c r="G3" s="85" t="str">
        <f>+'Financial Model'!L3</f>
        <v>F2030E</v>
      </c>
      <c r="K3" s="2"/>
      <c r="L3" s="153" t="s">
        <v>62</v>
      </c>
      <c r="M3" s="104"/>
      <c r="N3" s="167"/>
    </row>
    <row r="4" spans="2:24">
      <c r="B4" s="95"/>
      <c r="C4" s="86"/>
      <c r="D4" s="87"/>
      <c r="E4" s="87"/>
      <c r="F4" s="87"/>
      <c r="G4" s="88"/>
      <c r="L4" s="154"/>
      <c r="M4" s="155"/>
      <c r="N4" s="161"/>
    </row>
    <row r="5" spans="2:24">
      <c r="B5" s="127" t="s">
        <v>44</v>
      </c>
      <c r="C5" s="89">
        <f>'Financial Model'!H18-'Financial Model'!H23</f>
        <v>24408.164156728599</v>
      </c>
      <c r="D5" s="81">
        <f>'Financial Model'!I18-'Financial Model'!I23</f>
        <v>27574.53385553605</v>
      </c>
      <c r="E5" s="81">
        <f>'Financial Model'!J18-'Financial Model'!J23</f>
        <v>31246.867918200354</v>
      </c>
      <c r="F5" s="81">
        <f>'Financial Model'!K18-'Financial Model'!K23</f>
        <v>35485.882068384381</v>
      </c>
      <c r="G5" s="90">
        <f>'Financial Model'!L18-'Financial Model'!L23</f>
        <v>40359.577916590555</v>
      </c>
      <c r="L5" s="154" t="s">
        <v>63</v>
      </c>
      <c r="M5" s="155"/>
      <c r="N5" s="162">
        <v>0.13</v>
      </c>
      <c r="V5" s="222"/>
      <c r="W5" s="223"/>
      <c r="X5" s="223"/>
    </row>
    <row r="6" spans="2:24">
      <c r="B6" s="127" t="s">
        <v>45</v>
      </c>
      <c r="C6" s="89">
        <f>-C5*0.3</f>
        <v>-7322.4492470185796</v>
      </c>
      <c r="D6" s="81">
        <f t="shared" ref="D6:G6" si="0">-D5*0.3</f>
        <v>-8272.360156660814</v>
      </c>
      <c r="E6" s="81">
        <f t="shared" si="0"/>
        <v>-9374.0603754601052</v>
      </c>
      <c r="F6" s="81">
        <f t="shared" si="0"/>
        <v>-10645.764620515314</v>
      </c>
      <c r="G6" s="90">
        <f t="shared" si="0"/>
        <v>-12107.873374977165</v>
      </c>
      <c r="L6" s="154" t="s">
        <v>64</v>
      </c>
      <c r="M6" s="155"/>
      <c r="N6" s="163">
        <f>0.09*0.7</f>
        <v>6.3E-2</v>
      </c>
      <c r="U6" s="81"/>
    </row>
    <row r="7" spans="2:24">
      <c r="B7" s="96" t="str">
        <f>+'Financial Model'!A29</f>
        <v>Tax rate</v>
      </c>
      <c r="C7" s="91">
        <f>'Financial Model'!H29</f>
        <v>0.3</v>
      </c>
      <c r="D7" s="102">
        <f>'Financial Model'!I29</f>
        <v>0.3</v>
      </c>
      <c r="E7" s="102">
        <f>'Financial Model'!J29</f>
        <v>0.3</v>
      </c>
      <c r="F7" s="102">
        <f>'Financial Model'!K29</f>
        <v>0.3</v>
      </c>
      <c r="G7" s="92">
        <f>'Financial Model'!L29</f>
        <v>0.3</v>
      </c>
      <c r="L7" s="154" t="s">
        <v>65</v>
      </c>
      <c r="M7" s="155"/>
      <c r="N7" s="164">
        <v>6.5000000000000002E-2</v>
      </c>
      <c r="V7" s="130"/>
      <c r="W7" s="130"/>
      <c r="X7" s="130"/>
    </row>
    <row r="8" spans="2:24">
      <c r="B8" s="127" t="s">
        <v>46</v>
      </c>
      <c r="C8" s="89">
        <f>'Financial Model'!H74-'Financial Model'!G74</f>
        <v>20000</v>
      </c>
      <c r="D8" s="81">
        <f>'Financial Model'!I74-'Financial Model'!H74</f>
        <v>21000</v>
      </c>
      <c r="E8" s="81">
        <f>'Financial Model'!J74-'Financial Model'!I74</f>
        <v>21000</v>
      </c>
      <c r="F8" s="81">
        <f>'Financial Model'!K74-'Financial Model'!J74</f>
        <v>21000</v>
      </c>
      <c r="G8" s="90">
        <f>'Financial Model'!L74-'Financial Model'!K74</f>
        <v>21000</v>
      </c>
      <c r="L8" s="154" t="s">
        <v>66</v>
      </c>
      <c r="M8" s="155"/>
      <c r="N8" s="165">
        <f>N5-N7</f>
        <v>6.5000000000000002E-2</v>
      </c>
      <c r="V8" s="130"/>
      <c r="W8" s="130"/>
      <c r="X8" s="130"/>
    </row>
    <row r="9" spans="2:24">
      <c r="B9" s="127" t="s">
        <v>47</v>
      </c>
      <c r="C9" s="89">
        <f>'Financial Model'!H23</f>
        <v>10728.25</v>
      </c>
      <c r="D9" s="81">
        <f>'Financial Model'!I23</f>
        <v>11778.25</v>
      </c>
      <c r="E9" s="81">
        <f>'Financial Model'!J23</f>
        <v>12828.25</v>
      </c>
      <c r="F9" s="81">
        <f>'Financial Model'!K23</f>
        <v>13878.25</v>
      </c>
      <c r="G9" s="90">
        <f>'Financial Model'!L23</f>
        <v>14928.25</v>
      </c>
      <c r="L9" s="154" t="s">
        <v>67</v>
      </c>
      <c r="M9" s="105"/>
      <c r="N9" s="161">
        <v>0.71</v>
      </c>
      <c r="V9" s="130"/>
      <c r="W9" s="130"/>
      <c r="X9" s="130"/>
    </row>
    <row r="10" spans="2:24">
      <c r="B10" s="127" t="s">
        <v>48</v>
      </c>
      <c r="C10" s="89">
        <f>('Financial Model'!H85+'Financial Model'!H86+'Financial Model'!H87+'Financial Model'!H88+'Financial Model'!H89-'Financial Model'!H61-'Financial Model'!H63-'Financial Model'!H66-'Financial Model'!H67)-('Financial Model'!G85+'Financial Model'!G86+'Financial Model'!G87+'Financial Model'!G88+'Financial Model'!G89-'Financial Model'!G61-'Financial Model'!G63-'Financial Model'!G66-'Financial Model'!G67)</f>
        <v>19055.099125267159</v>
      </c>
      <c r="D10" s="81">
        <f>('Financial Model'!I85+'Financial Model'!I86+'Financial Model'!I87+'Financial Model'!I88+'Financial Model'!I89-'Financial Model'!I61-'Financial Model'!I63-'Financial Model'!I66-'Financial Model'!I67)-('Financial Model'!H85+'Financial Model'!H86+'Financial Model'!H87+'Financial Model'!H88+'Financial Model'!H89-'Financial Model'!H61-'Financial Model'!H63-'Financial Model'!H66-'Financial Model'!H67)</f>
        <v>-7561.4361049679501</v>
      </c>
      <c r="E10" s="81">
        <f>('Financial Model'!J85+'Financial Model'!J86+'Financial Model'!J87+'Financial Model'!J88+'Financial Model'!J89-'Financial Model'!J61-'Financial Model'!J63-'Financial Model'!J66-'Financial Model'!J67)-('Financial Model'!I85+'Financial Model'!I86+'Financial Model'!I87+'Financial Model'!I88+'Financial Model'!I89-'Financial Model'!I61-'Financial Model'!I63-'Financial Model'!I66-'Financial Model'!I67)</f>
        <v>-3854.1684375641053</v>
      </c>
      <c r="F10" s="81">
        <f>('Financial Model'!K85+'Financial Model'!K86+'Financial Model'!K87+'Financial Model'!K88+'Financial Model'!K89-'Financial Model'!K61-'Financial Model'!K63-'Financial Model'!K66-'Financial Model'!K67)-('Financial Model'!J85+'Financial Model'!J86+'Financial Model'!J87+'Financial Model'!J88+'Financial Model'!J89-'Financial Model'!J61-'Financial Model'!J63-'Financial Model'!J66-'Financial Model'!J67)</f>
        <v>182.49134992823383</v>
      </c>
      <c r="G10" s="90">
        <f>('Financial Model'!L85+'Financial Model'!L86+'Financial Model'!L87+'Financial Model'!L88+'Financial Model'!L89-'Financial Model'!L61-'Financial Model'!L63-'Financial Model'!L66-'Financial Model'!L67)-('Financial Model'!K85+'Financial Model'!K86+'Financial Model'!K87+'Financial Model'!K88+'Financial Model'!K89-'Financial Model'!K61-'Financial Model'!K63-'Financial Model'!K66-'Financial Model'!K67)</f>
        <v>4587.1103119195905</v>
      </c>
      <c r="L10" s="154" t="s">
        <v>68</v>
      </c>
      <c r="M10" s="156"/>
      <c r="N10" s="166">
        <f>1/(1+N14)</f>
        <v>0.46082949308755761</v>
      </c>
    </row>
    <row r="11" spans="2:24" ht="15" thickBot="1">
      <c r="B11" s="97" t="s">
        <v>106</v>
      </c>
      <c r="C11" s="99">
        <f>C5+C6-C8+C9-C10</f>
        <v>-11241.13421555714</v>
      </c>
      <c r="D11" s="82">
        <f>D5+D6-D8+D9-D10</f>
        <v>17641.859803843188</v>
      </c>
      <c r="E11" s="82">
        <f>E5+E6-E8+E9-E10</f>
        <v>17555.225980304356</v>
      </c>
      <c r="F11" s="82">
        <f>F5+F6-F8+F9-F10</f>
        <v>17535.876097940833</v>
      </c>
      <c r="G11" s="148">
        <f>G5+G6-G8+G9-G10</f>
        <v>17592.844229693801</v>
      </c>
      <c r="L11" s="154" t="s">
        <v>69</v>
      </c>
      <c r="M11" s="105"/>
      <c r="N11" s="162">
        <f>N14/(1+N14)</f>
        <v>0.53917050691244239</v>
      </c>
    </row>
    <row r="12" spans="2:24">
      <c r="B12" s="141" t="s">
        <v>107</v>
      </c>
      <c r="C12" s="143">
        <f>'Financial Model'!H24*0.7</f>
        <v>898.1469674376558</v>
      </c>
      <c r="D12" s="83">
        <f>'Financial Model'!I24*0.7</f>
        <v>1005.9246035301746</v>
      </c>
      <c r="E12" s="83">
        <f>'Financial Model'!J24*0.7</f>
        <v>1126.6355559537956</v>
      </c>
      <c r="F12" s="83">
        <f>'Financial Model'!K24*0.7</f>
        <v>1261.8318226682513</v>
      </c>
      <c r="G12" s="149">
        <f>'Financial Model'!L24*0.7</f>
        <v>1413.2516413884418</v>
      </c>
      <c r="L12" s="154" t="s">
        <v>70</v>
      </c>
      <c r="M12" s="105"/>
      <c r="N12" s="162">
        <v>0.3</v>
      </c>
    </row>
    <row r="13" spans="2:24">
      <c r="B13" s="136" t="s">
        <v>108</v>
      </c>
      <c r="C13" s="150">
        <f>C11+C12</f>
        <v>-10342.987248119483</v>
      </c>
      <c r="D13" s="151">
        <f t="shared" ref="D13:G13" si="1">D11+D12</f>
        <v>18647.784407373361</v>
      </c>
      <c r="E13" s="151">
        <f t="shared" si="1"/>
        <v>18681.861536258151</v>
      </c>
      <c r="F13" s="151">
        <f t="shared" si="1"/>
        <v>18797.707920609086</v>
      </c>
      <c r="G13" s="152">
        <f t="shared" si="1"/>
        <v>19006.095871082242</v>
      </c>
      <c r="L13" s="154" t="s">
        <v>71</v>
      </c>
      <c r="M13" s="155"/>
      <c r="N13" s="175">
        <f>N7+(N9*(N5-N7))</f>
        <v>0.11115</v>
      </c>
    </row>
    <row r="14" spans="2:24">
      <c r="B14" s="142" t="s">
        <v>109</v>
      </c>
      <c r="C14" s="144">
        <f>(G5*(1+N17)*(1-N12)*(1-N18))/(N15-N17)</f>
        <v>570250.35918462032</v>
      </c>
      <c r="D14" s="110"/>
      <c r="L14" s="158" t="s">
        <v>72</v>
      </c>
      <c r="M14" s="157"/>
      <c r="N14" s="174">
        <v>1.17</v>
      </c>
    </row>
    <row r="15" spans="2:24">
      <c r="B15" s="136" t="s">
        <v>131</v>
      </c>
      <c r="C15" s="145">
        <f>NPV(N15,C11:G11)+PV(N15,5,,-C14)</f>
        <v>421605.86237142305</v>
      </c>
      <c r="D15" s="83"/>
      <c r="E15" s="83"/>
      <c r="F15" s="83"/>
      <c r="G15" s="83"/>
      <c r="L15" s="159" t="s">
        <v>73</v>
      </c>
      <c r="M15" s="160"/>
      <c r="N15" s="191">
        <v>8.5188940092165905E-2</v>
      </c>
    </row>
    <row r="16" spans="2:24">
      <c r="B16" s="142" t="s">
        <v>110</v>
      </c>
      <c r="C16" s="146">
        <f>(G12*(1+N17)*(1-N18))/(N15-N17)</f>
        <v>28525.969289143275</v>
      </c>
      <c r="D16" s="81"/>
      <c r="E16" s="81"/>
      <c r="F16" s="81"/>
      <c r="G16" s="81"/>
      <c r="L16" s="158" t="s">
        <v>74</v>
      </c>
      <c r="M16" s="157"/>
      <c r="N16" s="162">
        <f>AVERAGE('Financial Model'!C44:L44)</f>
        <v>0.15453718087148519</v>
      </c>
    </row>
    <row r="17" spans="2:16">
      <c r="B17" s="136" t="s">
        <v>111</v>
      </c>
      <c r="C17" s="147">
        <f>NPV(N15,C12:G12)+PV(N15,5,,-C16)</f>
        <v>23366.909088691205</v>
      </c>
      <c r="L17" s="158" t="s">
        <v>75</v>
      </c>
      <c r="M17" s="155"/>
      <c r="N17" s="164">
        <v>0.05</v>
      </c>
    </row>
    <row r="18" spans="2:16" ht="15" thickBot="1">
      <c r="B18" s="140" t="s">
        <v>112</v>
      </c>
      <c r="C18" s="171">
        <f>C17+C15</f>
        <v>444972.77146011428</v>
      </c>
      <c r="L18" s="159" t="s">
        <v>76</v>
      </c>
      <c r="M18" s="160"/>
      <c r="N18" s="172">
        <f>N17/N16</f>
        <v>0.32354673301294756</v>
      </c>
    </row>
    <row r="19" spans="2:16" ht="15" thickBot="1">
      <c r="B19" s="127"/>
      <c r="C19" s="90"/>
      <c r="L19" s="168" t="s">
        <v>77</v>
      </c>
      <c r="M19" s="169"/>
      <c r="N19" s="170">
        <v>244</v>
      </c>
      <c r="O19" s="2" t="s">
        <v>119</v>
      </c>
    </row>
    <row r="20" spans="2:16">
      <c r="B20" s="127" t="s">
        <v>113</v>
      </c>
      <c r="C20" s="137">
        <f>'Financial Model'!G53+'Financial Model'!G61-'Financial Model'!G87+'Financial Model'!G51</f>
        <v>84842</v>
      </c>
      <c r="N20" s="106"/>
      <c r="O20"/>
      <c r="P20"/>
    </row>
    <row r="21" spans="2:16">
      <c r="B21" s="136" t="s">
        <v>114</v>
      </c>
      <c r="C21" s="138">
        <f>C18-C20</f>
        <v>360130.77146011428</v>
      </c>
    </row>
    <row r="22" spans="2:16">
      <c r="B22" s="127" t="s">
        <v>115</v>
      </c>
      <c r="C22" s="90">
        <v>244</v>
      </c>
      <c r="D22" s="2" t="s">
        <v>116</v>
      </c>
    </row>
    <row r="23" spans="2:16" ht="15" thickBot="1">
      <c r="B23" s="140" t="s">
        <v>117</v>
      </c>
      <c r="C23" s="139">
        <f>C21/C22</f>
        <v>1475.9457846725995</v>
      </c>
    </row>
    <row r="24" spans="2:16">
      <c r="J24" s="14"/>
      <c r="K24" s="14"/>
      <c r="L24" s="14"/>
      <c r="M24" s="14"/>
      <c r="N24" s="14"/>
      <c r="O24" s="14"/>
      <c r="P24" s="14"/>
    </row>
    <row r="25" spans="2:16">
      <c r="C25" s="129"/>
      <c r="K25" s="2" t="s">
        <v>237</v>
      </c>
    </row>
    <row r="26" spans="2:16">
      <c r="M26" s="219" t="s">
        <v>207</v>
      </c>
      <c r="N26" s="220" t="s">
        <v>207</v>
      </c>
      <c r="O26" s="220" t="s">
        <v>207</v>
      </c>
    </row>
    <row r="27" spans="2:16">
      <c r="B27" s="131"/>
      <c r="C27" s="229"/>
      <c r="D27" s="229"/>
      <c r="E27" s="229"/>
      <c r="F27" s="229"/>
      <c r="G27" s="229"/>
      <c r="L27" s="221">
        <f>C23</f>
        <v>1475.9457846725995</v>
      </c>
      <c r="M27" s="218">
        <v>0.04</v>
      </c>
      <c r="N27" s="218">
        <v>0.05</v>
      </c>
      <c r="O27" s="218">
        <v>0.06</v>
      </c>
    </row>
    <row r="28" spans="2:16">
      <c r="B28" s="132"/>
      <c r="C28" s="133"/>
      <c r="D28" s="133"/>
      <c r="E28" s="133"/>
      <c r="F28" s="133"/>
      <c r="G28" s="133"/>
      <c r="K28" s="218" t="s">
        <v>208</v>
      </c>
      <c r="L28" s="218">
        <v>0.08</v>
      </c>
      <c r="M28" s="224">
        <v>1443.4700919561578</v>
      </c>
      <c r="N28" s="224">
        <v>1808.0088908026758</v>
      </c>
      <c r="O28" s="224">
        <v>2531.7321956331225</v>
      </c>
    </row>
    <row r="29" spans="2:16">
      <c r="B29" s="134"/>
      <c r="C29" s="135"/>
      <c r="D29" s="135"/>
      <c r="E29" s="135"/>
      <c r="F29" s="135"/>
      <c r="G29" s="135"/>
      <c r="K29" s="218" t="s">
        <v>208</v>
      </c>
      <c r="L29" s="218">
        <v>8.5199999999999998E-2</v>
      </c>
      <c r="M29" s="224">
        <v>1222.9050302571848</v>
      </c>
      <c r="N29" s="224">
        <v>1475.3427235584975</v>
      </c>
      <c r="O29" s="224">
        <v>1923.9791937770669</v>
      </c>
    </row>
    <row r="30" spans="2:16">
      <c r="B30" s="107"/>
      <c r="C30" s="130"/>
      <c r="D30" s="130"/>
      <c r="E30" s="130"/>
      <c r="F30" s="130"/>
      <c r="G30" s="130"/>
      <c r="K30" s="218" t="s">
        <v>208</v>
      </c>
      <c r="L30" s="218">
        <v>0.09</v>
      </c>
      <c r="M30" s="224">
        <v>1060.191008489101</v>
      </c>
      <c r="N30" s="224">
        <v>1245.1477218866657</v>
      </c>
      <c r="O30" s="224">
        <v>1550.0001451867581</v>
      </c>
    </row>
    <row r="31" spans="2:16">
      <c r="B31" s="107"/>
      <c r="C31" s="8"/>
      <c r="D31" s="8"/>
      <c r="E31" s="8"/>
      <c r="F31" s="8"/>
      <c r="G31" s="8"/>
    </row>
    <row r="32" spans="2:16">
      <c r="B32" s="107"/>
      <c r="C32" s="8"/>
      <c r="D32" s="8"/>
      <c r="E32" s="8"/>
      <c r="F32" s="8"/>
      <c r="G32" s="8"/>
      <c r="K32" s="222"/>
      <c r="L32" s="223"/>
      <c r="M32" s="223"/>
    </row>
    <row r="33" spans="2:13">
      <c r="B33" s="107"/>
      <c r="C33" s="81"/>
      <c r="D33" s="81"/>
      <c r="E33" s="81"/>
      <c r="F33" s="81"/>
      <c r="G33" s="81"/>
      <c r="J33" s="81"/>
    </row>
    <row r="34" spans="2:13">
      <c r="C34" s="8"/>
      <c r="D34" s="8"/>
      <c r="E34" s="8"/>
      <c r="F34" s="8"/>
      <c r="G34" s="8"/>
      <c r="K34" s="130"/>
      <c r="L34" s="130"/>
      <c r="M34" s="130"/>
    </row>
    <row r="35" spans="2:13">
      <c r="D35" s="8"/>
      <c r="K35" s="130"/>
      <c r="L35" s="130"/>
      <c r="M35" s="130"/>
    </row>
    <row r="36" spans="2:13">
      <c r="C36" s="83"/>
      <c r="K36" s="130"/>
      <c r="L36" s="130"/>
      <c r="M36" s="130"/>
    </row>
    <row r="43" spans="2:13">
      <c r="K43" s="106"/>
      <c r="L43"/>
      <c r="M43" s="105"/>
    </row>
  </sheetData>
  <scenarios current="0" sqref="C23">
    <scenario name="bull " locked="1" count="1" user="Arjan Singh" comment="Created by Arjan Singh on 07/07/2025">
      <inputCells r="N17" val="0.06" numFmtId="10"/>
    </scenario>
    <scenario name="bear " locked="1" count="1" user="Arjan Singh" comment="Created by Arjan Singh on 07/07/2025">
      <inputCells r="N17" val="0.04" numFmtId="10"/>
    </scenario>
  </scenarios>
  <mergeCells count="2">
    <mergeCell ref="C2:G2"/>
    <mergeCell ref="C27:G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C905-2C09-C142-B81F-297BC3D90F4D}">
  <sheetPr>
    <outlinePr summaryBelow="0"/>
  </sheetPr>
  <dimension ref="B1:F11"/>
  <sheetViews>
    <sheetView showGridLines="0" zoomScale="163" workbookViewId="0">
      <selection activeCell="G12" sqref="G12"/>
    </sheetView>
  </sheetViews>
  <sheetFormatPr baseColWidth="10" defaultRowHeight="13" outlineLevelRow="1" outlineLevelCol="1"/>
  <cols>
    <col min="3" max="3" width="6.3984375" bestFit="1" customWidth="1"/>
    <col min="4" max="6" width="11.796875" bestFit="1" customWidth="1" outlineLevel="1"/>
  </cols>
  <sheetData>
    <row r="1" spans="2:6" ht="14" thickBot="1">
      <c r="B1" t="s">
        <v>209</v>
      </c>
    </row>
    <row r="2" spans="2:6" ht="15">
      <c r="B2" s="203" t="s">
        <v>184</v>
      </c>
      <c r="C2" s="203"/>
      <c r="D2" s="208"/>
      <c r="E2" s="208"/>
      <c r="F2" s="208"/>
    </row>
    <row r="3" spans="2:6" ht="15" collapsed="1">
      <c r="B3" s="202"/>
      <c r="C3" s="202"/>
      <c r="D3" s="209" t="s">
        <v>186</v>
      </c>
      <c r="E3" s="209" t="s">
        <v>197</v>
      </c>
      <c r="F3" s="209" t="s">
        <v>183</v>
      </c>
    </row>
    <row r="4" spans="2:6" ht="72" hidden="1" outlineLevel="1">
      <c r="B4" s="205"/>
      <c r="C4" s="205"/>
      <c r="E4" s="211" t="s">
        <v>198</v>
      </c>
      <c r="F4" s="211" t="s">
        <v>182</v>
      </c>
    </row>
    <row r="5" spans="2:6">
      <c r="B5" s="206" t="s">
        <v>185</v>
      </c>
      <c r="C5" s="206"/>
      <c r="D5" s="204"/>
      <c r="E5" s="204"/>
      <c r="F5" s="204"/>
    </row>
    <row r="6" spans="2:6" outlineLevel="1">
      <c r="B6" s="205" t="s">
        <v>212</v>
      </c>
      <c r="C6" s="205" t="s">
        <v>195</v>
      </c>
      <c r="D6" s="217">
        <v>8.5188940092165905E-2</v>
      </c>
      <c r="E6" s="215">
        <v>0.08</v>
      </c>
      <c r="F6" s="215">
        <v>0.09</v>
      </c>
    </row>
    <row r="7" spans="2:6">
      <c r="B7" s="206" t="s">
        <v>187</v>
      </c>
      <c r="C7" s="206"/>
      <c r="D7" s="204"/>
      <c r="E7" s="204"/>
      <c r="F7" s="204"/>
    </row>
    <row r="8" spans="2:6" ht="14" outlineLevel="1" thickBot="1">
      <c r="B8" s="207" t="s">
        <v>213</v>
      </c>
      <c r="C8" s="207" t="s">
        <v>196</v>
      </c>
      <c r="D8" s="214">
        <v>1475.9457846726</v>
      </c>
      <c r="E8" s="214">
        <v>1808.0088908026801</v>
      </c>
      <c r="F8" s="214">
        <v>1245.1477218866701</v>
      </c>
    </row>
    <row r="9" spans="2:6">
      <c r="B9" t="s">
        <v>188</v>
      </c>
    </row>
    <row r="10" spans="2:6">
      <c r="B10" t="s">
        <v>189</v>
      </c>
    </row>
    <row r="11" spans="2:6">
      <c r="B11"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D7A4-95BF-3341-BEFC-458ED8370B2A}">
  <sheetPr>
    <outlinePr summaryBelow="0"/>
  </sheetPr>
  <dimension ref="B1:F11"/>
  <sheetViews>
    <sheetView showGridLines="0" zoomScale="150" workbookViewId="0">
      <selection activeCell="D13" sqref="D13"/>
    </sheetView>
  </sheetViews>
  <sheetFormatPr baseColWidth="10" defaultRowHeight="13" outlineLevelRow="1" outlineLevelCol="1"/>
  <cols>
    <col min="2" max="2" width="19.19921875" customWidth="1"/>
    <col min="3" max="3" width="6.3984375" bestFit="1" customWidth="1"/>
    <col min="4" max="6" width="11.796875" bestFit="1" customWidth="1" outlineLevel="1"/>
  </cols>
  <sheetData>
    <row r="1" spans="2:6" ht="14" thickBot="1">
      <c r="B1" t="s">
        <v>210</v>
      </c>
    </row>
    <row r="2" spans="2:6" ht="15">
      <c r="B2" s="203" t="s">
        <v>184</v>
      </c>
      <c r="C2" s="203"/>
      <c r="D2" s="208"/>
      <c r="E2" s="208"/>
      <c r="F2" s="208"/>
    </row>
    <row r="3" spans="2:6" ht="15" collapsed="1">
      <c r="B3" s="202"/>
      <c r="C3" s="202"/>
      <c r="D3" s="209" t="s">
        <v>186</v>
      </c>
      <c r="E3" s="209" t="s">
        <v>200</v>
      </c>
      <c r="F3" s="209" t="s">
        <v>201</v>
      </c>
    </row>
    <row r="4" spans="2:6" ht="36" hidden="1" outlineLevel="1">
      <c r="B4" s="205"/>
      <c r="C4" s="205"/>
      <c r="E4" s="211" t="s">
        <v>182</v>
      </c>
      <c r="F4" s="211" t="s">
        <v>182</v>
      </c>
    </row>
    <row r="5" spans="2:6">
      <c r="B5" s="206" t="s">
        <v>185</v>
      </c>
      <c r="C5" s="206"/>
      <c r="D5" s="204"/>
      <c r="E5" s="204"/>
      <c r="F5" s="204"/>
    </row>
    <row r="6" spans="2:6" outlineLevel="1">
      <c r="B6" s="205" t="s">
        <v>222</v>
      </c>
      <c r="C6" s="205" t="s">
        <v>199</v>
      </c>
      <c r="D6" s="155">
        <v>0.05</v>
      </c>
      <c r="E6" s="216">
        <v>0.06</v>
      </c>
      <c r="F6" s="216">
        <v>0.04</v>
      </c>
    </row>
    <row r="7" spans="2:6">
      <c r="B7" s="206" t="s">
        <v>187</v>
      </c>
      <c r="C7" s="206"/>
      <c r="D7" s="204"/>
      <c r="E7" s="204"/>
      <c r="F7" s="204"/>
    </row>
    <row r="8" spans="2:6" ht="14" outlineLevel="1" thickBot="1">
      <c r="B8" s="207" t="s">
        <v>223</v>
      </c>
      <c r="C8" s="207" t="s">
        <v>196</v>
      </c>
      <c r="D8" s="214">
        <v>1475.9457846726</v>
      </c>
      <c r="E8" s="214">
        <v>1925.0055117158299</v>
      </c>
      <c r="F8" s="214">
        <v>1223.32006354997</v>
      </c>
    </row>
    <row r="9" spans="2:6">
      <c r="B9" t="s">
        <v>188</v>
      </c>
    </row>
    <row r="10" spans="2:6">
      <c r="B10" t="s">
        <v>189</v>
      </c>
    </row>
    <row r="11" spans="2:6">
      <c r="B11" t="s">
        <v>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136EB-C7BB-A84D-B44A-734E716E7465}">
  <dimension ref="A1:H34"/>
  <sheetViews>
    <sheetView showGridLines="0" tabSelected="1" topLeftCell="A5" zoomScale="143" workbookViewId="0">
      <selection activeCell="C28" sqref="C28"/>
    </sheetView>
  </sheetViews>
  <sheetFormatPr baseColWidth="10" defaultRowHeight="13"/>
  <cols>
    <col min="1" max="1" width="25" customWidth="1"/>
  </cols>
  <sheetData>
    <row r="1" spans="1:8" ht="14">
      <c r="A1" s="77"/>
      <c r="B1" s="77"/>
      <c r="C1" s="77"/>
      <c r="D1" s="77"/>
      <c r="E1" s="77"/>
      <c r="F1" s="77"/>
      <c r="G1" s="77"/>
      <c r="H1" s="77"/>
    </row>
    <row r="2" spans="1:8" ht="14">
      <c r="A2" s="198"/>
      <c r="B2" s="199" t="s">
        <v>132</v>
      </c>
      <c r="C2" s="200" t="s">
        <v>133</v>
      </c>
      <c r="D2" s="200" t="s">
        <v>134</v>
      </c>
      <c r="E2" s="200" t="s">
        <v>135</v>
      </c>
      <c r="F2" s="200" t="s">
        <v>136</v>
      </c>
      <c r="G2" s="77"/>
      <c r="H2" s="77"/>
    </row>
    <row r="3" spans="1:8" ht="14">
      <c r="A3" s="180" t="s">
        <v>166</v>
      </c>
      <c r="B3" s="77"/>
      <c r="C3" s="77"/>
      <c r="D3" s="77"/>
      <c r="E3" s="77"/>
      <c r="F3" s="77"/>
      <c r="G3" s="77"/>
      <c r="H3" s="77"/>
    </row>
    <row r="4" spans="1:8" ht="14">
      <c r="A4" s="77" t="s">
        <v>137</v>
      </c>
      <c r="B4" s="177">
        <f>('Financial Model'!C53+'Financial Model'!C61)/'Financial Model'!C48</f>
        <v>1.4310195372407815</v>
      </c>
      <c r="C4" s="177">
        <f>('Financial Model'!D53+'Financial Model'!D61)/'Financial Model'!D48</f>
        <v>1.0210111621799081</v>
      </c>
      <c r="D4" s="177">
        <f>('Financial Model'!E53+'Financial Model'!E61)/'Financial Model'!E48</f>
        <v>1.1760616954310177</v>
      </c>
      <c r="E4" s="177">
        <f>('Financial Model'!F53+'Financial Model'!F61)/'Financial Model'!F48</f>
        <v>1.0726910348977137</v>
      </c>
      <c r="F4" s="177">
        <f>('Financial Model'!G53+'Financial Model'!G61)/'Financial Model'!G48</f>
        <v>1.174993265251145</v>
      </c>
      <c r="G4" s="77"/>
      <c r="H4" s="77"/>
    </row>
    <row r="5" spans="1:8" ht="14">
      <c r="A5" s="77" t="s">
        <v>153</v>
      </c>
      <c r="B5" s="177">
        <f>('Financial Model'!C18-'Financial Model'!C23)/'Financial Model'!C22</f>
        <v>3.907505686125853</v>
      </c>
      <c r="C5" s="177">
        <f>('Financial Model'!D18-'Financial Model'!D23)/'Financial Model'!D22</f>
        <v>6.6437198067632854</v>
      </c>
      <c r="D5" s="177">
        <f>('Financial Model'!E18-'Financial Model'!E23)/'Financial Model'!E22</f>
        <v>1.6043175891046073</v>
      </c>
      <c r="E5" s="177">
        <f>('Financial Model'!F18-'Financial Model'!F23)/'Financial Model'!F22</f>
        <v>2.47550894509562</v>
      </c>
      <c r="F5" s="177">
        <f>('Financial Model'!G18-'Financial Model'!G23)/'Financial Model'!G22</f>
        <v>1.6161436043747028</v>
      </c>
      <c r="G5" s="77"/>
      <c r="H5" s="77"/>
    </row>
    <row r="6" spans="1:8" ht="14">
      <c r="A6" s="77" t="s">
        <v>140</v>
      </c>
      <c r="B6" s="177">
        <f>('Financial Model'!C53+'Financial Model'!C61)/'Financial Model'!C95</f>
        <v>0.43749447891113935</v>
      </c>
      <c r="C6" s="177">
        <f>('Financial Model'!D53+'Financial Model'!D61)/'Financial Model'!D95</f>
        <v>0.3561340560348118</v>
      </c>
      <c r="D6" s="177">
        <f>('Financial Model'!E53+'Financial Model'!E61)/'Financial Model'!E95</f>
        <v>0.3735206890343854</v>
      </c>
      <c r="E6" s="177">
        <f>('Financial Model'!F53+'Financial Model'!F61)/'Financial Model'!F95</f>
        <v>0.37500328661951465</v>
      </c>
      <c r="F6" s="177">
        <f>('Financial Model'!G53+'Financial Model'!G61)/'Financial Model'!G95</f>
        <v>0.39858853045999454</v>
      </c>
      <c r="G6" s="77"/>
      <c r="H6" s="77"/>
    </row>
    <row r="7" spans="1:8" ht="14">
      <c r="A7" s="77" t="s">
        <v>150</v>
      </c>
      <c r="B7" s="177">
        <f>('Financial Model'!C52+'Financial Model'!C60)/'Financial Model'!C48</f>
        <v>2.27094307750439</v>
      </c>
      <c r="C7" s="177">
        <f>('Financial Model'!D52+'Financial Model'!D60)/'Financial Model'!D48</f>
        <v>1.8669293061939156</v>
      </c>
      <c r="D7" s="177">
        <f>('Financial Model'!E52+'Financial Model'!E60)/'Financial Model'!E48</f>
        <v>2.1485851519264907</v>
      </c>
      <c r="E7" s="177">
        <f>('Financial Model'!F52+'Financial Model'!F60)/'Financial Model'!F48</f>
        <v>1.8604843561973525</v>
      </c>
      <c r="F7" s="177">
        <f>('Financial Model'!G52+'Financial Model'!G60)/'Financial Model'!G48</f>
        <v>1.9478852888595009</v>
      </c>
      <c r="G7" s="77"/>
      <c r="H7" s="77"/>
    </row>
    <row r="8" spans="1:8" ht="14">
      <c r="A8" s="77" t="s">
        <v>154</v>
      </c>
      <c r="B8" s="177">
        <f>('Financial Model'!C53+'Financial Model'!C61-'Financial Model'!C87)/'Financial Model'!C18</f>
        <v>2.5604488357082569</v>
      </c>
      <c r="C8" s="177">
        <f>('Financial Model'!D53+'Financial Model'!D61-'Financial Model'!D87)/'Financial Model'!D18</f>
        <v>1.348270823185582</v>
      </c>
      <c r="D8" s="177">
        <f>('Financial Model'!E53+'Financial Model'!E61-'Financial Model'!E87)/'Financial Model'!E18</f>
        <v>3.1340917668625652</v>
      </c>
      <c r="E8" s="177">
        <f>('Financial Model'!F53+'Financial Model'!F61-'Financial Model'!F87)/'Financial Model'!F18</f>
        <v>2.5933914152146196</v>
      </c>
      <c r="F8" s="177">
        <f>('Financial Model'!G53+'Financial Model'!G61-'Financial Model'!G87)/'Financial Model'!G18</f>
        <v>3.6095005239259517</v>
      </c>
      <c r="G8" s="77"/>
      <c r="H8" s="77"/>
    </row>
    <row r="9" spans="1:8" ht="14">
      <c r="A9" s="180" t="s">
        <v>149</v>
      </c>
      <c r="B9" s="77"/>
      <c r="C9" s="77"/>
      <c r="D9" s="77"/>
      <c r="E9" s="77"/>
      <c r="F9" s="77"/>
      <c r="G9" s="77"/>
      <c r="H9" s="77"/>
    </row>
    <row r="10" spans="1:8" ht="14">
      <c r="A10" s="77" t="s">
        <v>138</v>
      </c>
      <c r="B10" s="177">
        <f>'Financial Model'!C84/'Financial Model'!C60</f>
        <v>0.82800988475484427</v>
      </c>
      <c r="C10" s="177">
        <f>'Financial Model'!D84/'Financial Model'!D60</f>
        <v>1.135931608486386</v>
      </c>
      <c r="D10" s="177">
        <f>'Financial Model'!E84/'Financial Model'!E60</f>
        <v>0.97408630276003028</v>
      </c>
      <c r="E10" s="177">
        <f>'Financial Model'!F84/'Financial Model'!F60</f>
        <v>0.97682585332626959</v>
      </c>
      <c r="F10" s="177">
        <f>'Financial Model'!G84/'Financial Model'!G60</f>
        <v>1.1667601359152839</v>
      </c>
      <c r="G10" s="77"/>
      <c r="H10" s="77"/>
    </row>
    <row r="11" spans="1:8" ht="14">
      <c r="A11" s="77" t="s">
        <v>129</v>
      </c>
      <c r="B11" s="177">
        <f>('Financial Model'!C84-'Financial Model'!C85-'Financial Model'!C88)/'Financial Model'!C60</f>
        <v>0.4878634610499088</v>
      </c>
      <c r="C11" s="177">
        <f>('Financial Model'!D84-'Financial Model'!D85-'Financial Model'!D88)/'Financial Model'!D60</f>
        <v>0.53566401973901412</v>
      </c>
      <c r="D11" s="177">
        <f>('Financial Model'!E84-'Financial Model'!E85-'Financial Model'!E88)/'Financial Model'!E60</f>
        <v>0.4902305504338007</v>
      </c>
      <c r="E11" s="177">
        <f>('Financial Model'!F84-'Financial Model'!F85-'Financial Model'!F88)/'Financial Model'!F60</f>
        <v>0.40437447967910389</v>
      </c>
      <c r="F11" s="177">
        <f>('Financial Model'!G84-'Financial Model'!G85-'Financial Model'!G88)/'Financial Model'!G60</f>
        <v>0.59014284300465147</v>
      </c>
      <c r="G11" s="77"/>
      <c r="H11" s="77"/>
    </row>
    <row r="12" spans="1:8" ht="14">
      <c r="A12" s="77" t="s">
        <v>139</v>
      </c>
      <c r="B12" s="177">
        <f>'Financial Model'!C60/'Financial Model'!C70</f>
        <v>0.29422477117210166</v>
      </c>
      <c r="C12" s="177">
        <f>'Financial Model'!D60/'Financial Model'!D70</f>
        <v>0.29290276611446164</v>
      </c>
      <c r="D12" s="177">
        <f>'Financial Model'!E60/'Financial Model'!E70</f>
        <v>0.3314556704156757</v>
      </c>
      <c r="E12" s="177">
        <f>'Financial Model'!F60/'Financial Model'!F70</f>
        <v>0.28950735764555341</v>
      </c>
      <c r="F12" s="177">
        <f>'Financial Model'!G60/'Financial Model'!G70</f>
        <v>0.25182975965971871</v>
      </c>
      <c r="G12" s="77"/>
      <c r="H12" s="77"/>
    </row>
    <row r="13" spans="1:8" ht="14">
      <c r="A13" s="77" t="s">
        <v>155</v>
      </c>
      <c r="B13" s="177">
        <f>'Financial Model'!C87/'Financial Model'!C60</f>
        <v>0.29591907434351833</v>
      </c>
      <c r="C13" s="177">
        <f>'Financial Model'!D87/'Financial Model'!D60</f>
        <v>0.30204514256919951</v>
      </c>
      <c r="D13" s="177">
        <f>'Financial Model'!E87/'Financial Model'!E60</f>
        <v>0.29607078026957107</v>
      </c>
      <c r="E13" s="177">
        <f>'Financial Model'!F87/'Financial Model'!F60</f>
        <v>0.1869068341784606</v>
      </c>
      <c r="F13" s="177">
        <f>'Financial Model'!G87/'Financial Model'!G60</f>
        <v>0.21913040609639428</v>
      </c>
      <c r="G13" s="77"/>
      <c r="H13" s="77"/>
    </row>
    <row r="14" spans="1:8" ht="14">
      <c r="A14" s="180" t="s">
        <v>167</v>
      </c>
      <c r="B14" s="177"/>
      <c r="C14" s="177"/>
      <c r="D14" s="177"/>
      <c r="E14" s="177"/>
      <c r="F14" s="77"/>
      <c r="G14" s="77"/>
      <c r="H14" s="77"/>
    </row>
    <row r="15" spans="1:8" ht="14">
      <c r="A15" s="77" t="s">
        <v>148</v>
      </c>
      <c r="B15" s="177">
        <f t="shared" ref="B15:E15" si="0">365/B16</f>
        <v>21.470588235294116</v>
      </c>
      <c r="C15" s="177">
        <f t="shared" si="0"/>
        <v>24.333333333333332</v>
      </c>
      <c r="D15" s="177">
        <f t="shared" si="0"/>
        <v>22.8125</v>
      </c>
      <c r="E15" s="177">
        <f t="shared" si="0"/>
        <v>22.8125</v>
      </c>
      <c r="F15" s="177">
        <f>365/F16</f>
        <v>21.470588235294116</v>
      </c>
      <c r="G15" s="77"/>
      <c r="H15" s="77"/>
    </row>
    <row r="16" spans="1:8" ht="14">
      <c r="A16" s="77" t="s">
        <v>141</v>
      </c>
      <c r="B16" s="77">
        <v>17</v>
      </c>
      <c r="C16" s="77">
        <v>15</v>
      </c>
      <c r="D16" s="77">
        <v>16</v>
      </c>
      <c r="E16" s="77">
        <v>16</v>
      </c>
      <c r="F16" s="77">
        <v>17</v>
      </c>
      <c r="G16" s="77"/>
      <c r="H16" s="77"/>
    </row>
    <row r="17" spans="1:8" ht="14">
      <c r="A17" s="77" t="s">
        <v>147</v>
      </c>
      <c r="B17" s="177">
        <f t="shared" ref="B17:E17" si="1">365/B18</f>
        <v>4.3975903614457827</v>
      </c>
      <c r="C17" s="177">
        <f t="shared" si="1"/>
        <v>4.8666666666666663</v>
      </c>
      <c r="D17" s="177">
        <f t="shared" si="1"/>
        <v>3.8421052631578947</v>
      </c>
      <c r="E17" s="177">
        <f t="shared" si="1"/>
        <v>3.5784313725490198</v>
      </c>
      <c r="F17" s="177">
        <f>365/F18</f>
        <v>3.4761904761904763</v>
      </c>
      <c r="G17" s="77"/>
      <c r="H17" s="77"/>
    </row>
    <row r="18" spans="1:8" ht="14">
      <c r="A18" s="77" t="s">
        <v>102</v>
      </c>
      <c r="B18" s="77">
        <v>83</v>
      </c>
      <c r="C18" s="77">
        <v>75</v>
      </c>
      <c r="D18" s="77">
        <v>95</v>
      </c>
      <c r="E18" s="77">
        <v>102</v>
      </c>
      <c r="F18" s="77">
        <v>105</v>
      </c>
      <c r="G18" s="77"/>
      <c r="H18" s="77"/>
    </row>
    <row r="19" spans="1:8" ht="14">
      <c r="A19" s="77" t="s">
        <v>151</v>
      </c>
      <c r="B19" s="77"/>
      <c r="C19" s="177">
        <f>'Financial Model'!D7/(('Financial Model'!D97+'Financial Model'!C95)/2)</f>
        <v>1.989236424916589</v>
      </c>
      <c r="D19" s="177">
        <f>'Financial Model'!E7/(('Financial Model'!E97+'Financial Model'!D95)/2)</f>
        <v>1.6892892587220398</v>
      </c>
      <c r="E19" s="177">
        <f>'Financial Model'!F7/(('Financial Model'!F97+'Financial Model'!E95)/2)</f>
        <v>1.6582116563545231</v>
      </c>
      <c r="F19" s="177">
        <f>'Financial Model'!G7/(('Financial Model'!G97+'Financial Model'!F95)/2)</f>
        <v>1.4796273411686343</v>
      </c>
      <c r="G19" s="77"/>
      <c r="H19" s="77"/>
    </row>
    <row r="20" spans="1:8" ht="14">
      <c r="A20" s="77" t="s">
        <v>162</v>
      </c>
      <c r="B20" s="77"/>
      <c r="C20" s="177">
        <f>'Financial Model'!D7/(('Financial Model'!D76+'Financial Model'!C76)/2)</f>
        <v>1.3942219766821611</v>
      </c>
      <c r="D20" s="177">
        <f>'Financial Model'!E7/(('Financial Model'!E76+'Financial Model'!D76)/2)</f>
        <v>1.3887401258535279</v>
      </c>
      <c r="E20" s="177">
        <f>'Financial Model'!F7/(('Financial Model'!F76+'Financial Model'!E76)/2)</f>
        <v>1.3290198624701455</v>
      </c>
      <c r="F20" s="177">
        <f>'Financial Model'!G7/(('Financial Model'!G76+'Financial Model'!F76)/2)</f>
        <v>1.2005347593582887</v>
      </c>
      <c r="G20" s="77"/>
      <c r="H20" s="77"/>
    </row>
    <row r="21" spans="1:8" ht="14">
      <c r="A21" s="180" t="s">
        <v>168</v>
      </c>
      <c r="B21" s="77"/>
      <c r="C21" s="77"/>
      <c r="D21" s="77"/>
      <c r="E21" s="77"/>
      <c r="F21" s="77"/>
      <c r="G21" s="77"/>
      <c r="H21" s="77"/>
    </row>
    <row r="22" spans="1:8" ht="14">
      <c r="A22" s="77" t="s">
        <v>142</v>
      </c>
      <c r="B22" s="176">
        <v>0.252</v>
      </c>
      <c r="C22" s="176">
        <v>0.26700000000000002</v>
      </c>
      <c r="D22" s="176">
        <v>0.112</v>
      </c>
      <c r="E22" s="176">
        <v>0.1613</v>
      </c>
      <c r="F22" s="176">
        <v>0.13569999999999999</v>
      </c>
      <c r="G22" s="77"/>
      <c r="H22" s="77"/>
    </row>
    <row r="23" spans="1:8" ht="14">
      <c r="A23" s="77" t="s">
        <v>143</v>
      </c>
      <c r="B23" s="179">
        <f>'Financial Model'!C42</f>
        <v>9.8598429339044821E-2</v>
      </c>
      <c r="C23" s="179">
        <f>'Financial Model'!D42</f>
        <v>0.14304746158733628</v>
      </c>
      <c r="D23" s="179">
        <f>'Financial Model'!E42</f>
        <v>2.4939744516751024E-2</v>
      </c>
      <c r="E23" s="179">
        <f>'Financial Model'!F42</f>
        <v>5.1272527799046889E-2</v>
      </c>
      <c r="F23" s="179">
        <f>'Financial Model'!G42</f>
        <v>2.0678339572572622E-2</v>
      </c>
      <c r="G23" s="77"/>
      <c r="H23" s="77"/>
    </row>
    <row r="24" spans="1:8" ht="14">
      <c r="A24" s="77" t="s">
        <v>156</v>
      </c>
      <c r="B24" s="176">
        <f>'Financial Model'!C12/'Financial Model'!C7</f>
        <v>0.59139017272260419</v>
      </c>
      <c r="C24" s="176">
        <f>'Financial Model'!D12/'Financial Model'!D7</f>
        <v>0.57411645749499562</v>
      </c>
      <c r="D24" s="176">
        <f>'Financial Model'!E12/'Financial Model'!E7</f>
        <v>0.43085080742347553</v>
      </c>
      <c r="E24" s="176">
        <f>'Financial Model'!F12/'Financial Model'!F7</f>
        <v>0.4652183353713587</v>
      </c>
      <c r="F24" s="176">
        <f>'Financial Model'!G12/'Financial Model'!G7</f>
        <v>0.47682793915557031</v>
      </c>
      <c r="G24" s="77"/>
      <c r="H24" s="77"/>
    </row>
    <row r="25" spans="1:8" ht="14">
      <c r="A25" s="77" t="s">
        <v>145</v>
      </c>
      <c r="B25" s="179">
        <f>'Financial Model'!C44</f>
        <v>0.16012675925062914</v>
      </c>
      <c r="C25" s="179">
        <f>'Financial Model'!D44</f>
        <v>0.27249085670412049</v>
      </c>
      <c r="D25" s="179">
        <f>'Financial Model'!E44</f>
        <v>8.8465809678269836E-2</v>
      </c>
      <c r="E25" s="179">
        <f>'Financial Model'!F44</f>
        <v>0.13113468363365424</v>
      </c>
      <c r="F25" s="179">
        <f>'Financial Model'!G44</f>
        <v>8.2725845513514834E-2</v>
      </c>
      <c r="G25" s="77"/>
      <c r="H25" s="77"/>
    </row>
    <row r="26" spans="1:8" ht="14">
      <c r="A26" s="77" t="s">
        <v>157</v>
      </c>
      <c r="B26" s="176">
        <f>('Financial Model'!C18-'Financial Model'!C23)/'Financial Model'!C7</f>
        <v>0.19366475030999888</v>
      </c>
      <c r="C26" s="176">
        <f>('Financial Model'!D18-'Financial Model'!D23)/'Financial Model'!D7</f>
        <v>0.22549548749410744</v>
      </c>
      <c r="D26" s="176">
        <f>('Financial Model'!E18-'Financial Model'!E23)/'Financial Model'!E7</f>
        <v>6.6720896601590751E-2</v>
      </c>
      <c r="E26" s="176">
        <f>('Financial Model'!F18-'Financial Model'!F23)/'Financial Model'!F7</f>
        <v>0.11464749780007542</v>
      </c>
      <c r="F26" s="176">
        <f>('Financial Model'!G18-'Financial Model'!G23)/'Financial Model'!G7</f>
        <v>8.0527650097142592E-2</v>
      </c>
      <c r="G26" s="77"/>
      <c r="H26" s="77"/>
    </row>
    <row r="27" spans="1:8" ht="14">
      <c r="A27" s="77" t="s">
        <v>158</v>
      </c>
      <c r="B27" s="176">
        <f>'Financial Model'!C35/'Financial Model'!C48</f>
        <v>0.17496832699873308</v>
      </c>
      <c r="C27" s="176">
        <f>'Financial Model'!D35/'Financial Model'!D48</f>
        <v>0.3055081345298023</v>
      </c>
      <c r="D27" s="176">
        <f>'Financial Model'!E35/'Financial Model'!E48</f>
        <v>6.1740181088620054E-2</v>
      </c>
      <c r="E27" s="176">
        <f>'Financial Model'!F35/'Financial Model'!F48</f>
        <v>0.1124774368231047</v>
      </c>
      <c r="F27" s="176">
        <f>'Financial Model'!G35/'Financial Model'!G48</f>
        <v>4.2747287732961083E-2</v>
      </c>
      <c r="G27" s="77"/>
      <c r="H27" s="77"/>
    </row>
    <row r="28" spans="1:8" ht="14">
      <c r="A28" s="77" t="s">
        <v>159</v>
      </c>
      <c r="B28" s="176">
        <f>'Financial Model'!C35/'Financial Model'!C95</f>
        <v>5.3491706475133016E-2</v>
      </c>
      <c r="C28" s="176">
        <f>'Financial Model'!D35/'Financial Model'!D95</f>
        <v>0.10656284194722243</v>
      </c>
      <c r="D28" s="176">
        <f>'Financial Model'!E35/'Financial Model'!E95</f>
        <v>1.9608864969347824E-2</v>
      </c>
      <c r="E28" s="176">
        <f>'Financial Model'!F35/'Financial Model'!F95</f>
        <v>3.9321115873057609E-2</v>
      </c>
      <c r="F28" s="176">
        <f>'Financial Model'!G35/'Financial Model'!G95</f>
        <v>1.4501001071686701E-2</v>
      </c>
      <c r="G28" s="77"/>
      <c r="H28" s="77"/>
    </row>
    <row r="29" spans="1:8" ht="14">
      <c r="A29" s="180" t="s">
        <v>169</v>
      </c>
      <c r="B29" s="77"/>
      <c r="C29" s="77"/>
      <c r="D29" s="77"/>
      <c r="E29" s="77"/>
      <c r="F29" s="77"/>
      <c r="G29" s="77"/>
      <c r="H29" s="77"/>
    </row>
    <row r="30" spans="1:8" ht="14">
      <c r="A30" s="77" t="s">
        <v>144</v>
      </c>
      <c r="B30" s="178">
        <f>'Financial Model'!C39</f>
        <v>32.26229508196721</v>
      </c>
      <c r="C30" s="178">
        <f>'Financial Model'!D39</f>
        <v>85.811475409836063</v>
      </c>
      <c r="D30" s="178">
        <f>'Financial Model'!E39</f>
        <v>16.96311475409836</v>
      </c>
      <c r="E30" s="178">
        <f>'Financial Model'!F39</f>
        <v>36.774590163934427</v>
      </c>
      <c r="F30" s="178">
        <f>'Financial Model'!G39</f>
        <v>14.307377049180328</v>
      </c>
      <c r="G30" s="77"/>
      <c r="H30" s="77"/>
    </row>
    <row r="31" spans="1:8" ht="14">
      <c r="A31" s="77" t="s">
        <v>152</v>
      </c>
      <c r="B31" s="181">
        <f>'Financial Model'!C40/'Financial Model'!C39</f>
        <v>0.20147357723577239</v>
      </c>
      <c r="C31" s="181">
        <f>'Financial Model'!D40/'Financial Model'!D39</f>
        <v>0.20218741044989971</v>
      </c>
      <c r="D31" s="181">
        <f>'Financial Model'!E40/'Financial Model'!E39</f>
        <v>0.2004348876540227</v>
      </c>
      <c r="E31" s="181">
        <f>'Financial Model'!F40/'Financial Model'!F39</f>
        <v>0.19850663100412347</v>
      </c>
      <c r="F31" s="181">
        <f>'Financial Model'!G40/'Financial Model'!G39</f>
        <v>0.19570323689487251</v>
      </c>
      <c r="G31" s="77"/>
      <c r="H31" s="77"/>
    </row>
    <row r="32" spans="1:8" ht="14">
      <c r="A32" s="77" t="s">
        <v>161</v>
      </c>
      <c r="B32" s="177">
        <f>'Financial Model'!C48/'Financial Model'!C43</f>
        <v>184.38934426229508</v>
      </c>
      <c r="C32" s="177">
        <f>'Financial Model'!D48/'Financial Model'!D43</f>
        <v>280.88114754098359</v>
      </c>
      <c r="D32" s="177">
        <f>'Financial Model'!E48/'Financial Model'!E43</f>
        <v>274.75</v>
      </c>
      <c r="E32" s="177">
        <f>'Financial Model'!F48/'Financial Model'!F43</f>
        <v>326.95081967213116</v>
      </c>
      <c r="F32" s="177">
        <f>'Financial Model'!G48/'Financial Model'!G43</f>
        <v>334.69672131147541</v>
      </c>
      <c r="G32" s="77"/>
      <c r="H32" s="77"/>
    </row>
    <row r="33" spans="1:7" ht="14">
      <c r="A33" s="180" t="s">
        <v>170</v>
      </c>
      <c r="B33" s="177"/>
      <c r="C33" s="177"/>
      <c r="D33" s="177"/>
      <c r="E33" s="177"/>
      <c r="F33" s="177"/>
      <c r="G33" s="77"/>
    </row>
    <row r="34" spans="1:7" ht="14">
      <c r="A34" s="77" t="s">
        <v>163</v>
      </c>
      <c r="B34">
        <v>15.08</v>
      </c>
      <c r="C34">
        <v>21.47</v>
      </c>
      <c r="D34">
        <v>24.57</v>
      </c>
      <c r="E34">
        <v>26.68</v>
      </c>
      <c r="F34">
        <v>27.79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D7E1-7503-4CF2-8FA0-F805E3B3D9AF}">
  <sheetPr codeName="Sheet29"/>
  <dimension ref="B1:P46"/>
  <sheetViews>
    <sheetView showGridLines="0" zoomScale="183" zoomScaleNormal="100" workbookViewId="0">
      <pane xSplit="2" ySplit="2" topLeftCell="C3" activePane="bottomRight" state="frozen"/>
      <selection activeCell="Z1" sqref="Z1"/>
      <selection pane="topRight" activeCell="Z1" sqref="Z1"/>
      <selection pane="bottomLeft" activeCell="Z1" sqref="Z1"/>
      <selection pane="bottomRight" activeCell="M28" sqref="M28"/>
    </sheetView>
  </sheetViews>
  <sheetFormatPr baseColWidth="10" defaultColWidth="9.19921875" defaultRowHeight="14"/>
  <cols>
    <col min="1" max="1" width="1" style="77" customWidth="1"/>
    <col min="2" max="2" width="30.59765625" style="77" customWidth="1"/>
    <col min="3" max="3" width="10.3984375" style="77" customWidth="1"/>
    <col min="4" max="4" width="11.3984375" style="77" customWidth="1"/>
    <col min="5" max="5" width="8.796875" style="77" customWidth="1"/>
    <col min="6" max="6" width="15.59765625" style="77" customWidth="1"/>
    <col min="7" max="7" width="13.3984375" style="77" customWidth="1"/>
    <col min="8" max="9" width="9.59765625" style="77" bestFit="1" customWidth="1"/>
    <col min="10" max="10" width="13" style="77" customWidth="1"/>
    <col min="11" max="13" width="9.59765625" style="77" bestFit="1" customWidth="1"/>
    <col min="14" max="16384" width="9.19921875" style="77"/>
  </cols>
  <sheetData>
    <row r="1" spans="2:16" ht="6" customHeight="1"/>
    <row r="2" spans="2:16">
      <c r="B2" s="78"/>
      <c r="C2" s="79" t="s">
        <v>121</v>
      </c>
      <c r="D2" s="79" t="s">
        <v>122</v>
      </c>
      <c r="E2" s="79" t="s">
        <v>123</v>
      </c>
      <c r="F2" s="79" t="s">
        <v>124</v>
      </c>
      <c r="G2" s="79" t="s">
        <v>125</v>
      </c>
      <c r="H2" s="79" t="s">
        <v>130</v>
      </c>
      <c r="I2" s="79"/>
      <c r="J2" s="79" t="s">
        <v>174</v>
      </c>
      <c r="K2" s="79"/>
      <c r="L2" s="79" t="s">
        <v>224</v>
      </c>
      <c r="M2" s="79"/>
    </row>
    <row r="3" spans="2:16">
      <c r="B3" s="80"/>
      <c r="C3" s="73"/>
      <c r="D3" s="73"/>
      <c r="E3" s="73"/>
      <c r="F3" s="73"/>
      <c r="G3" s="73"/>
      <c r="H3" s="68"/>
      <c r="I3" s="46"/>
      <c r="J3" s="173"/>
      <c r="K3" s="173"/>
      <c r="L3" s="173"/>
      <c r="M3" s="173"/>
      <c r="N3" s="173"/>
      <c r="O3" s="173"/>
      <c r="P3" s="173"/>
    </row>
    <row r="4" spans="2:16">
      <c r="B4" s="80" t="s">
        <v>126</v>
      </c>
      <c r="C4" s="73">
        <v>66</v>
      </c>
      <c r="D4" s="73">
        <v>61</v>
      </c>
      <c r="E4" s="73">
        <v>23.5</v>
      </c>
      <c r="F4" s="73">
        <v>34</v>
      </c>
      <c r="G4" s="73">
        <v>25</v>
      </c>
      <c r="H4" s="68">
        <f>AVERAGE(C4:G4)</f>
        <v>41.9</v>
      </c>
      <c r="I4" s="173"/>
      <c r="J4" s="173">
        <f>H4*'Financial Model'!G39</f>
        <v>599.47909836065571</v>
      </c>
      <c r="K4" s="173"/>
      <c r="L4" s="173">
        <f>AVERAGE(J4,J6,J8,J10)</f>
        <v>744.21404508196713</v>
      </c>
      <c r="M4" s="173"/>
      <c r="N4" s="173"/>
      <c r="O4" s="173"/>
      <c r="P4" s="173"/>
    </row>
    <row r="5" spans="2:16">
      <c r="B5" s="80"/>
      <c r="C5" s="73"/>
      <c r="D5" s="73"/>
      <c r="E5" s="73"/>
      <c r="F5" s="73"/>
      <c r="G5" s="73"/>
      <c r="H5" s="68"/>
      <c r="I5" s="46"/>
      <c r="J5" s="173"/>
      <c r="K5" s="173"/>
      <c r="L5" s="173"/>
      <c r="M5" s="173"/>
      <c r="N5" s="173"/>
      <c r="O5" s="173"/>
      <c r="P5" s="173"/>
    </row>
    <row r="6" spans="2:16">
      <c r="B6" s="77" t="s">
        <v>127</v>
      </c>
      <c r="C6" s="77">
        <v>13</v>
      </c>
      <c r="D6" s="77">
        <v>10.8</v>
      </c>
      <c r="E6" s="77">
        <v>8</v>
      </c>
      <c r="F6" s="77">
        <v>11.5</v>
      </c>
      <c r="G6" s="77">
        <v>12.2</v>
      </c>
      <c r="H6" s="68">
        <f>AVERAGE(C6:G6)</f>
        <v>11.1</v>
      </c>
      <c r="J6" s="177">
        <f>(((H6*'Financial Model'!G18)-Valuation!C20)/Valuation!C22)</f>
        <v>694.23114754098356</v>
      </c>
      <c r="K6" s="173"/>
      <c r="L6" s="173"/>
      <c r="M6" s="173"/>
      <c r="N6" s="173"/>
      <c r="O6" s="173"/>
      <c r="P6" s="173"/>
    </row>
    <row r="7" spans="2:16">
      <c r="H7" s="68"/>
      <c r="J7" s="182"/>
      <c r="K7" s="173"/>
      <c r="L7" s="173"/>
      <c r="M7" s="173"/>
      <c r="N7" s="173"/>
      <c r="O7" s="173"/>
      <c r="P7" s="173"/>
    </row>
    <row r="8" spans="2:16">
      <c r="B8" s="77" t="s">
        <v>128</v>
      </c>
      <c r="C8" s="77">
        <v>3</v>
      </c>
      <c r="D8" s="77">
        <v>2.2999999999999998</v>
      </c>
      <c r="E8" s="77">
        <v>1.1000000000000001</v>
      </c>
      <c r="F8" s="77">
        <v>2.1</v>
      </c>
      <c r="G8" s="77">
        <v>3.6</v>
      </c>
      <c r="H8" s="68">
        <f>AVERAGE(C8:G8)</f>
        <v>2.42</v>
      </c>
      <c r="J8" s="177">
        <f>H8*('Financial Model'!G48/Valuation!C22)</f>
        <v>809.96606557377049</v>
      </c>
      <c r="K8" s="173"/>
      <c r="L8" s="173"/>
      <c r="M8" s="173"/>
      <c r="N8" s="173"/>
      <c r="O8" s="173"/>
      <c r="P8" s="173"/>
    </row>
    <row r="9" spans="2:16">
      <c r="H9" s="68"/>
      <c r="K9" s="173"/>
      <c r="L9" s="173"/>
      <c r="M9" s="173"/>
      <c r="N9" s="173"/>
      <c r="O9" s="173"/>
      <c r="P9" s="173"/>
    </row>
    <row r="10" spans="2:16">
      <c r="B10" s="77" t="s">
        <v>171</v>
      </c>
      <c r="C10" s="77">
        <v>1.51</v>
      </c>
      <c r="D10" s="77">
        <v>0.93</v>
      </c>
      <c r="E10" s="77">
        <v>0.5</v>
      </c>
      <c r="F10" s="77">
        <v>1.95</v>
      </c>
      <c r="G10" s="77">
        <v>1.42</v>
      </c>
      <c r="H10" s="68">
        <f>AVERAGE(C10:G10)</f>
        <v>1.262</v>
      </c>
      <c r="J10" s="177">
        <f>(H10*'Financial Model'!G7)/Valuation!C22</f>
        <v>873.17986885245909</v>
      </c>
      <c r="K10" s="173"/>
      <c r="L10" s="173"/>
      <c r="M10" s="173"/>
      <c r="N10" s="173"/>
      <c r="O10" s="173"/>
      <c r="P10" s="173"/>
    </row>
    <row r="11" spans="2:16">
      <c r="J11" s="177"/>
      <c r="K11" s="173"/>
      <c r="L11" s="173"/>
      <c r="M11" s="173"/>
      <c r="N11" s="173"/>
      <c r="O11" s="173"/>
      <c r="P11" s="173"/>
    </row>
    <row r="12" spans="2:16">
      <c r="K12" s="173"/>
      <c r="L12" s="173"/>
      <c r="M12" s="173"/>
      <c r="N12" s="173"/>
      <c r="O12" s="173"/>
      <c r="P12" s="173"/>
    </row>
    <row r="13" spans="2:16">
      <c r="K13" s="173"/>
      <c r="L13" s="173"/>
      <c r="M13" s="173"/>
      <c r="N13" s="173"/>
      <c r="O13" s="173"/>
      <c r="P13" s="173"/>
    </row>
    <row r="14" spans="2:16">
      <c r="J14" s="177"/>
      <c r="K14" s="173"/>
      <c r="L14" s="173"/>
      <c r="M14" s="173"/>
      <c r="N14" s="173"/>
      <c r="O14" s="173"/>
      <c r="P14" s="173"/>
    </row>
    <row r="15" spans="2:16">
      <c r="C15" s="182"/>
      <c r="K15" s="173"/>
      <c r="L15" s="173"/>
      <c r="M15" s="173"/>
      <c r="N15" s="173"/>
      <c r="O15" s="173"/>
      <c r="P15" s="173"/>
    </row>
    <row r="16" spans="2:16">
      <c r="B16" s="180"/>
      <c r="K16" s="173"/>
      <c r="L16" s="173"/>
      <c r="M16" s="173"/>
      <c r="N16" s="173"/>
      <c r="O16" s="173"/>
      <c r="P16" s="173"/>
    </row>
    <row r="17" spans="2:16">
      <c r="C17" s="177"/>
      <c r="D17" s="177"/>
      <c r="E17" s="177"/>
      <c r="F17" s="177"/>
      <c r="G17" s="177"/>
      <c r="K17" s="173"/>
      <c r="L17" s="173"/>
      <c r="M17" s="173"/>
      <c r="N17" s="173"/>
      <c r="O17" s="173"/>
      <c r="P17" s="173"/>
    </row>
    <row r="18" spans="2:16">
      <c r="C18" s="177"/>
      <c r="D18" s="177"/>
      <c r="E18" s="177"/>
      <c r="F18" s="177"/>
      <c r="G18" s="177"/>
    </row>
    <row r="19" spans="2:16">
      <c r="C19" s="177"/>
      <c r="D19" s="177"/>
      <c r="E19" s="177"/>
      <c r="F19" s="177"/>
    </row>
    <row r="20" spans="2:16">
      <c r="C20" s="177"/>
      <c r="D20" s="177"/>
      <c r="E20" s="177"/>
      <c r="F20" s="177"/>
      <c r="G20" s="177"/>
    </row>
    <row r="21" spans="2:16">
      <c r="C21" s="177"/>
      <c r="D21" s="177"/>
      <c r="E21" s="177"/>
      <c r="F21" s="177"/>
      <c r="G21" s="177"/>
    </row>
    <row r="22" spans="2:16">
      <c r="B22" s="180"/>
    </row>
    <row r="23" spans="2:16">
      <c r="C23" s="177"/>
      <c r="D23" s="177"/>
      <c r="E23" s="177"/>
      <c r="F23" s="177"/>
      <c r="G23" s="177"/>
    </row>
    <row r="24" spans="2:16">
      <c r="C24" s="177"/>
      <c r="D24" s="177"/>
      <c r="E24" s="177"/>
      <c r="F24" s="177"/>
      <c r="G24" s="177"/>
    </row>
    <row r="25" spans="2:16">
      <c r="C25" s="177"/>
      <c r="D25" s="177"/>
      <c r="E25" s="177"/>
    </row>
    <row r="26" spans="2:16">
      <c r="C26" s="177"/>
      <c r="D26" s="177"/>
      <c r="E26" s="177"/>
      <c r="F26" s="177"/>
      <c r="G26" s="177"/>
    </row>
    <row r="29" spans="2:16">
      <c r="B29" s="180"/>
    </row>
    <row r="30" spans="2:16">
      <c r="C30" s="177"/>
      <c r="D30" s="177"/>
      <c r="E30" s="177"/>
      <c r="F30" s="177"/>
      <c r="G30" s="177"/>
    </row>
    <row r="31" spans="2:16">
      <c r="C31" s="177"/>
      <c r="D31" s="177"/>
      <c r="E31" s="177"/>
      <c r="F31" s="177"/>
      <c r="G31" s="177"/>
    </row>
    <row r="32" spans="2:16">
      <c r="C32" s="177"/>
      <c r="D32" s="177"/>
      <c r="E32" s="177"/>
      <c r="F32" s="177"/>
    </row>
    <row r="33" spans="2:7">
      <c r="C33" s="177"/>
      <c r="D33" s="177"/>
      <c r="E33" s="177"/>
      <c r="F33" s="177"/>
      <c r="G33" s="177"/>
    </row>
    <row r="34" spans="2:7">
      <c r="C34" s="177"/>
      <c r="D34" s="177"/>
      <c r="E34" s="177"/>
      <c r="F34" s="177"/>
      <c r="G34" s="177"/>
    </row>
    <row r="35" spans="2:7">
      <c r="B35" s="180"/>
    </row>
    <row r="36" spans="2:7">
      <c r="C36" s="177"/>
      <c r="D36" s="177"/>
      <c r="E36" s="177"/>
      <c r="F36" s="177"/>
      <c r="G36" s="177"/>
    </row>
    <row r="37" spans="2:7">
      <c r="C37" s="177"/>
      <c r="D37" s="177"/>
      <c r="E37" s="177"/>
      <c r="F37" s="177"/>
      <c r="G37" s="177"/>
    </row>
    <row r="38" spans="2:7">
      <c r="C38" s="177"/>
      <c r="D38" s="177"/>
      <c r="E38" s="177"/>
    </row>
    <row r="39" spans="2:7">
      <c r="C39" s="177"/>
      <c r="D39" s="177"/>
      <c r="E39" s="177"/>
      <c r="F39" s="177"/>
      <c r="G39" s="177"/>
    </row>
    <row r="42" spans="2:7">
      <c r="B42" s="180"/>
    </row>
    <row r="43" spans="2:7">
      <c r="C43" s="177"/>
      <c r="D43" s="177"/>
      <c r="E43" s="177"/>
      <c r="F43" s="177"/>
      <c r="G43" s="177"/>
    </row>
    <row r="44" spans="2:7">
      <c r="C44" s="177"/>
      <c r="D44" s="177"/>
      <c r="E44" s="177"/>
      <c r="F44" s="177"/>
      <c r="G44" s="177"/>
    </row>
    <row r="45" spans="2:7">
      <c r="C45" s="177"/>
      <c r="D45" s="177"/>
      <c r="E45" s="177"/>
      <c r="F45" s="177"/>
    </row>
    <row r="46" spans="2:7">
      <c r="C46" s="177"/>
      <c r="D46" s="177"/>
      <c r="E46" s="177"/>
      <c r="F46" s="177"/>
      <c r="G46" s="177"/>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Financial Model</vt:lpstr>
      <vt:lpstr>Scenario Summary 1</vt:lpstr>
      <vt:lpstr>Valuation</vt:lpstr>
      <vt:lpstr>Scenario Summary 2</vt:lpstr>
      <vt:lpstr>Scenario Summary 3</vt:lpstr>
      <vt:lpstr>Ratios</vt:lpstr>
      <vt:lpstr>Relative</vt:lpstr>
      <vt:lpstr>BS</vt:lpstr>
      <vt:lpstr>Linking_Range_3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 Kamdar</dc:creator>
  <cp:lastModifiedBy>arjan singh</cp:lastModifiedBy>
  <cp:lastPrinted>2024-03-31T10:34:36Z</cp:lastPrinted>
  <dcterms:created xsi:type="dcterms:W3CDTF">2024-03-30T16:06:32Z</dcterms:created>
  <dcterms:modified xsi:type="dcterms:W3CDTF">2025-07-18T06:42:30Z</dcterms:modified>
</cp:coreProperties>
</file>