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gitee\section\section\bin\Debug\Atlas\"/>
    </mc:Choice>
  </mc:AlternateContent>
  <bookViews>
    <workbookView xWindow="480" yWindow="210" windowWidth="12915" windowHeight="7905" activeTab="4"/>
  </bookViews>
  <sheets>
    <sheet name="圆形检查井" sheetId="1" r:id="rId1"/>
    <sheet name="矩形检查井" sheetId="2" r:id="rId2"/>
    <sheet name="预置混凝土井筒" sheetId="4" r:id="rId3"/>
    <sheet name="扇形检查井" sheetId="3" r:id="rId4"/>
    <sheet name="整理格式" sheetId="5" r:id="rId5"/>
  </sheets>
  <calcPr calcId="162913" iterate="1"/>
</workbook>
</file>

<file path=xl/calcChain.xml><?xml version="1.0" encoding="utf-8"?>
<calcChain xmlns="http://schemas.openxmlformats.org/spreadsheetml/2006/main">
  <c r="I44" i="2" l="1"/>
  <c r="H44" i="2"/>
  <c r="G44" i="2"/>
  <c r="F44" i="2"/>
  <c r="E44" i="2"/>
  <c r="D44" i="2"/>
  <c r="C44" i="2"/>
  <c r="L15" i="2"/>
  <c r="K15" i="2"/>
  <c r="J15" i="2"/>
  <c r="I15" i="2"/>
  <c r="H15" i="2"/>
  <c r="G15" i="2"/>
  <c r="F15" i="2"/>
  <c r="E15" i="2"/>
  <c r="D15" i="2"/>
  <c r="C15" i="2"/>
  <c r="K20" i="1" l="1"/>
  <c r="G20" i="1"/>
  <c r="C20" i="1"/>
  <c r="C2" i="4" l="1"/>
  <c r="B2" i="4"/>
  <c r="E134" i="2" l="1"/>
  <c r="D134" i="2"/>
  <c r="E105" i="2"/>
  <c r="D105" i="2"/>
  <c r="C105" i="2"/>
  <c r="F170" i="2" l="1"/>
  <c r="E170" i="2"/>
  <c r="D170" i="2"/>
  <c r="C170" i="2"/>
  <c r="G141" i="2"/>
  <c r="F141" i="2"/>
  <c r="E141" i="2"/>
  <c r="D141" i="2"/>
  <c r="C141" i="2"/>
  <c r="E112" i="2"/>
  <c r="D112" i="2"/>
  <c r="C112" i="2"/>
  <c r="F83" i="2"/>
  <c r="E83" i="2"/>
  <c r="D83" i="2"/>
  <c r="C83" i="2"/>
  <c r="I54" i="2"/>
  <c r="H54" i="2"/>
  <c r="G54" i="2"/>
  <c r="F54" i="2"/>
  <c r="E54" i="2"/>
  <c r="D54" i="2"/>
  <c r="C54" i="2"/>
  <c r="D25" i="2"/>
  <c r="E25" i="2"/>
  <c r="F25" i="2"/>
  <c r="G25" i="2"/>
  <c r="H25" i="2"/>
  <c r="I25" i="2"/>
  <c r="J25" i="2"/>
  <c r="K25" i="2"/>
  <c r="L25" i="2"/>
  <c r="C25" i="2"/>
  <c r="E24" i="1"/>
  <c r="G24" i="1"/>
  <c r="I24" i="1"/>
  <c r="K24" i="1"/>
  <c r="M24" i="1"/>
  <c r="C24" i="1"/>
  <c r="G21" i="1"/>
  <c r="K21" i="1"/>
  <c r="C21" i="1"/>
  <c r="D162" i="2"/>
  <c r="E162" i="2"/>
  <c r="F162" i="2"/>
  <c r="C162" i="2"/>
  <c r="D133" i="2"/>
  <c r="E133" i="2"/>
  <c r="F133" i="2"/>
  <c r="G133" i="2"/>
  <c r="C133" i="2"/>
  <c r="D104" i="2"/>
  <c r="E104" i="2"/>
  <c r="C104" i="2"/>
  <c r="D75" i="2"/>
  <c r="E75" i="2"/>
  <c r="F75" i="2"/>
  <c r="C75" i="2"/>
  <c r="D46" i="2"/>
  <c r="E46" i="2"/>
  <c r="F46" i="2"/>
  <c r="G46" i="2"/>
  <c r="H46" i="2"/>
  <c r="I46" i="2"/>
  <c r="C46" i="2"/>
  <c r="L17" i="2"/>
  <c r="D17" i="2"/>
  <c r="E17" i="2"/>
  <c r="F17" i="2"/>
  <c r="G17" i="2"/>
  <c r="H17" i="2"/>
  <c r="I17" i="2"/>
  <c r="J17" i="2"/>
  <c r="K17" i="2"/>
  <c r="C17" i="2"/>
  <c r="E16" i="1"/>
  <c r="G16" i="1"/>
  <c r="I16" i="1"/>
  <c r="K16" i="1"/>
  <c r="M16" i="1"/>
  <c r="C16" i="1"/>
  <c r="E15" i="1"/>
  <c r="G15" i="1"/>
  <c r="I15" i="1"/>
  <c r="K15" i="1"/>
  <c r="M15" i="1"/>
  <c r="C15" i="1"/>
  <c r="C137" i="2"/>
  <c r="D137" i="2"/>
  <c r="E137" i="2"/>
  <c r="D79" i="2"/>
  <c r="C79" i="2"/>
  <c r="J19" i="2"/>
  <c r="K19" i="2"/>
  <c r="L19" i="2"/>
  <c r="I19" i="2"/>
  <c r="H19" i="2"/>
  <c r="G19" i="2"/>
  <c r="F19" i="2"/>
  <c r="E19" i="2"/>
  <c r="D19" i="2"/>
  <c r="C19" i="2"/>
  <c r="F164" i="2"/>
  <c r="E164" i="2"/>
  <c r="D164" i="2"/>
  <c r="C164" i="2"/>
  <c r="G135" i="2"/>
  <c r="F135" i="2"/>
  <c r="E135" i="2"/>
  <c r="D135" i="2"/>
  <c r="C135" i="2"/>
  <c r="E106" i="2"/>
  <c r="D106" i="2"/>
  <c r="C106" i="2"/>
  <c r="F77" i="2"/>
  <c r="E77" i="2"/>
  <c r="D77" i="2"/>
  <c r="C77" i="2"/>
  <c r="C18" i="1"/>
  <c r="D48" i="2"/>
  <c r="E48" i="2"/>
  <c r="F48" i="2"/>
  <c r="G48" i="2"/>
  <c r="H48" i="2"/>
  <c r="I48" i="2"/>
  <c r="C48" i="2"/>
  <c r="E18" i="1"/>
  <c r="G18" i="1"/>
  <c r="I18" i="1"/>
  <c r="K18" i="1"/>
  <c r="M18" i="1"/>
  <c r="C80" i="2" l="1"/>
  <c r="D21" i="2"/>
  <c r="E21" i="2"/>
  <c r="F21" i="2"/>
  <c r="G21" i="2"/>
  <c r="H21" i="2"/>
  <c r="H22" i="2" s="1"/>
  <c r="C21" i="2"/>
  <c r="D171" i="2"/>
  <c r="E171" i="2"/>
  <c r="F171" i="2"/>
  <c r="C171" i="2"/>
  <c r="D142" i="2"/>
  <c r="E142" i="2"/>
  <c r="F142" i="2"/>
  <c r="G142" i="2"/>
  <c r="C142" i="2"/>
  <c r="D113" i="2"/>
  <c r="E113" i="2"/>
  <c r="C113" i="2"/>
  <c r="D84" i="2"/>
  <c r="E84" i="2"/>
  <c r="F84" i="2"/>
  <c r="C84" i="2"/>
  <c r="D55" i="2"/>
  <c r="E55" i="2"/>
  <c r="F55" i="2"/>
  <c r="G55" i="2"/>
  <c r="H55" i="2"/>
  <c r="I55" i="2"/>
  <c r="C55" i="2"/>
  <c r="D26" i="2"/>
  <c r="E26" i="2"/>
  <c r="F26" i="2"/>
  <c r="G26" i="2"/>
  <c r="H26" i="2"/>
  <c r="I26" i="2"/>
  <c r="J26" i="2"/>
  <c r="K26" i="2"/>
  <c r="L26" i="2"/>
  <c r="C26" i="2"/>
  <c r="G22" i="1"/>
  <c r="K22" i="1"/>
  <c r="C22" i="1"/>
  <c r="E25" i="1"/>
  <c r="G25" i="1"/>
  <c r="I25" i="1"/>
  <c r="K25" i="1"/>
  <c r="M25" i="1"/>
  <c r="C25" i="1"/>
  <c r="H23" i="2" l="1"/>
  <c r="C23" i="2"/>
  <c r="C22" i="2"/>
  <c r="G23" i="2"/>
  <c r="G22" i="2"/>
  <c r="F23" i="2"/>
  <c r="F22" i="2"/>
  <c r="E23" i="2"/>
  <c r="E22" i="2"/>
  <c r="D23" i="2"/>
  <c r="D22" i="2"/>
  <c r="C16" i="2"/>
  <c r="D153" i="2"/>
  <c r="D166" i="2" s="1"/>
  <c r="E153" i="2"/>
  <c r="E166" i="2" s="1"/>
  <c r="F153" i="2"/>
  <c r="F166" i="2" s="1"/>
  <c r="C153" i="2"/>
  <c r="C166" i="2" s="1"/>
  <c r="F172" i="2"/>
  <c r="E172" i="2"/>
  <c r="D172" i="2"/>
  <c r="C172" i="2"/>
  <c r="F169" i="2"/>
  <c r="E169" i="2"/>
  <c r="D169" i="2"/>
  <c r="C169" i="2"/>
  <c r="F163" i="2"/>
  <c r="E163" i="2"/>
  <c r="D163" i="2"/>
  <c r="D165" i="2" s="1"/>
  <c r="C163" i="2"/>
  <c r="C165" i="2" s="1"/>
  <c r="F161" i="2"/>
  <c r="E161" i="2"/>
  <c r="D161" i="2"/>
  <c r="D173" i="2" s="1"/>
  <c r="C161" i="2"/>
  <c r="G143" i="2"/>
  <c r="F143" i="2"/>
  <c r="E143" i="2"/>
  <c r="D143" i="2"/>
  <c r="C143" i="2"/>
  <c r="G140" i="2"/>
  <c r="F140" i="2"/>
  <c r="E140" i="2"/>
  <c r="D140" i="2"/>
  <c r="C140" i="2"/>
  <c r="G134" i="2"/>
  <c r="F134" i="2"/>
  <c r="E136" i="2"/>
  <c r="D136" i="2"/>
  <c r="C134" i="2"/>
  <c r="C136" i="2" s="1"/>
  <c r="G132" i="2"/>
  <c r="F132" i="2"/>
  <c r="E132" i="2"/>
  <c r="D132" i="2"/>
  <c r="C132" i="2"/>
  <c r="G124" i="2"/>
  <c r="G137" i="2" s="1"/>
  <c r="F124" i="2"/>
  <c r="F137" i="2" s="1"/>
  <c r="D95" i="2"/>
  <c r="D108" i="2" s="1"/>
  <c r="E95" i="2"/>
  <c r="E108" i="2" s="1"/>
  <c r="C95" i="2"/>
  <c r="C108" i="2" s="1"/>
  <c r="E114" i="2"/>
  <c r="D114" i="2"/>
  <c r="C114" i="2"/>
  <c r="E111" i="2"/>
  <c r="D111" i="2"/>
  <c r="C111" i="2"/>
  <c r="E107" i="2"/>
  <c r="D107" i="2"/>
  <c r="C107" i="2"/>
  <c r="E103" i="2"/>
  <c r="D103" i="2"/>
  <c r="C103" i="2"/>
  <c r="F85" i="2"/>
  <c r="E85" i="2"/>
  <c r="D85" i="2"/>
  <c r="C85" i="2"/>
  <c r="F82" i="2"/>
  <c r="E82" i="2"/>
  <c r="D82" i="2"/>
  <c r="C82" i="2"/>
  <c r="C81" i="2"/>
  <c r="F76" i="2"/>
  <c r="F78" i="2" s="1"/>
  <c r="E76" i="2"/>
  <c r="E78" i="2" s="1"/>
  <c r="D76" i="2"/>
  <c r="D78" i="2" s="1"/>
  <c r="C76" i="2"/>
  <c r="C78" i="2" s="1"/>
  <c r="F74" i="2"/>
  <c r="E74" i="2"/>
  <c r="D74" i="2"/>
  <c r="D86" i="2" s="1"/>
  <c r="C74" i="2"/>
  <c r="C86" i="2" s="1"/>
  <c r="F66" i="2"/>
  <c r="F79" i="2" s="1"/>
  <c r="E66" i="2"/>
  <c r="E79" i="2" s="1"/>
  <c r="J8" i="2"/>
  <c r="J21" i="2" s="1"/>
  <c r="K8" i="2"/>
  <c r="K21" i="2" s="1"/>
  <c r="L8" i="2"/>
  <c r="L21" i="2" s="1"/>
  <c r="I8" i="2"/>
  <c r="I21" i="2" s="1"/>
  <c r="D37" i="2"/>
  <c r="D50" i="2" s="1"/>
  <c r="E37" i="2"/>
  <c r="E50" i="2" s="1"/>
  <c r="F37" i="2"/>
  <c r="F50" i="2" s="1"/>
  <c r="G37" i="2"/>
  <c r="G50" i="2" s="1"/>
  <c r="H37" i="2"/>
  <c r="H50" i="2" s="1"/>
  <c r="I37" i="2"/>
  <c r="I50" i="2" s="1"/>
  <c r="C37" i="2"/>
  <c r="C50" i="2" s="1"/>
  <c r="C173" i="2" l="1"/>
  <c r="C115" i="2"/>
  <c r="E86" i="2"/>
  <c r="D115" i="2"/>
  <c r="C144" i="2"/>
  <c r="F86" i="2"/>
  <c r="E115" i="2"/>
  <c r="D144" i="2"/>
  <c r="E144" i="2"/>
  <c r="F165" i="2"/>
  <c r="F173" i="2"/>
  <c r="E165" i="2"/>
  <c r="E173" i="2"/>
  <c r="G136" i="2"/>
  <c r="G144" i="2"/>
  <c r="F136" i="2"/>
  <c r="F144" i="2"/>
  <c r="I52" i="2"/>
  <c r="I51" i="2"/>
  <c r="K23" i="2"/>
  <c r="K22" i="2"/>
  <c r="H52" i="2"/>
  <c r="H51" i="2"/>
  <c r="D52" i="2"/>
  <c r="D51" i="2"/>
  <c r="J23" i="2"/>
  <c r="J22" i="2"/>
  <c r="D81" i="2"/>
  <c r="D80" i="2"/>
  <c r="F139" i="2"/>
  <c r="F138" i="2"/>
  <c r="C139" i="2"/>
  <c r="C138" i="2"/>
  <c r="D168" i="2"/>
  <c r="D167" i="2"/>
  <c r="G52" i="2"/>
  <c r="G51" i="2"/>
  <c r="I23" i="2"/>
  <c r="I22" i="2"/>
  <c r="E81" i="2"/>
  <c r="E80" i="2"/>
  <c r="C110" i="2"/>
  <c r="C109" i="2"/>
  <c r="G139" i="2"/>
  <c r="G138" i="2"/>
  <c r="D139" i="2"/>
  <c r="D138" i="2"/>
  <c r="C168" i="2"/>
  <c r="C167" i="2"/>
  <c r="E52" i="2"/>
  <c r="E51" i="2"/>
  <c r="C52" i="2"/>
  <c r="C51" i="2"/>
  <c r="F52" i="2"/>
  <c r="F51" i="2"/>
  <c r="L23" i="2"/>
  <c r="L22" i="2"/>
  <c r="F81" i="2"/>
  <c r="F80" i="2"/>
  <c r="E110" i="2"/>
  <c r="E109" i="2"/>
  <c r="E139" i="2"/>
  <c r="E138" i="2"/>
  <c r="F168" i="2"/>
  <c r="F167" i="2"/>
  <c r="D110" i="2"/>
  <c r="D109" i="2"/>
  <c r="E168" i="2"/>
  <c r="E167" i="2"/>
  <c r="I56" i="2"/>
  <c r="H56" i="2"/>
  <c r="G56" i="2"/>
  <c r="F56" i="2"/>
  <c r="E56" i="2"/>
  <c r="D56" i="2"/>
  <c r="C56" i="2"/>
  <c r="I53" i="2"/>
  <c r="H53" i="2"/>
  <c r="G53" i="2"/>
  <c r="F53" i="2"/>
  <c r="E53" i="2"/>
  <c r="D53" i="2"/>
  <c r="C53" i="2"/>
  <c r="I47" i="2"/>
  <c r="I49" i="2" s="1"/>
  <c r="H47" i="2"/>
  <c r="H49" i="2" s="1"/>
  <c r="G47" i="2"/>
  <c r="G49" i="2" s="1"/>
  <c r="F47" i="2"/>
  <c r="F49" i="2" s="1"/>
  <c r="E47" i="2"/>
  <c r="E49" i="2" s="1"/>
  <c r="D47" i="2"/>
  <c r="D49" i="2" s="1"/>
  <c r="C47" i="2"/>
  <c r="C49" i="2" s="1"/>
  <c r="I45" i="2"/>
  <c r="H45" i="2"/>
  <c r="H57" i="2" s="1"/>
  <c r="H58" i="2" s="1"/>
  <c r="G45" i="2"/>
  <c r="F45" i="2"/>
  <c r="E45" i="2"/>
  <c r="D45" i="2"/>
  <c r="D57" i="2" s="1"/>
  <c r="D58" i="2" s="1"/>
  <c r="C45" i="2"/>
  <c r="D27" i="2"/>
  <c r="E27" i="2"/>
  <c r="F27" i="2"/>
  <c r="G27" i="2"/>
  <c r="H27" i="2"/>
  <c r="I27" i="2"/>
  <c r="J27" i="2"/>
  <c r="K27" i="2"/>
  <c r="L27" i="2"/>
  <c r="C27" i="2"/>
  <c r="D24" i="2"/>
  <c r="E24" i="2"/>
  <c r="F24" i="2"/>
  <c r="G24" i="2"/>
  <c r="H24" i="2"/>
  <c r="I24" i="2"/>
  <c r="J24" i="2"/>
  <c r="K24" i="2"/>
  <c r="L24" i="2"/>
  <c r="C24" i="2"/>
  <c r="E57" i="2" l="1"/>
  <c r="E58" i="2" s="1"/>
  <c r="F57" i="2"/>
  <c r="F58" i="2" s="1"/>
  <c r="G57" i="2"/>
  <c r="G58" i="2" s="1"/>
  <c r="I57" i="2"/>
  <c r="I58" i="2" s="1"/>
  <c r="C57" i="2"/>
  <c r="C58" i="2" s="1"/>
  <c r="D18" i="2"/>
  <c r="D20" i="2" s="1"/>
  <c r="E18" i="2"/>
  <c r="E20" i="2" s="1"/>
  <c r="F18" i="2"/>
  <c r="F20" i="2" s="1"/>
  <c r="G18" i="2"/>
  <c r="G20" i="2" s="1"/>
  <c r="H18" i="2"/>
  <c r="H20" i="2" s="1"/>
  <c r="I18" i="2"/>
  <c r="I20" i="2" s="1"/>
  <c r="J18" i="2"/>
  <c r="J20" i="2" s="1"/>
  <c r="K18" i="2"/>
  <c r="K20" i="2" s="1"/>
  <c r="L18" i="2"/>
  <c r="L20" i="2" s="1"/>
  <c r="D16" i="2"/>
  <c r="D28" i="2" s="1"/>
  <c r="E16" i="2"/>
  <c r="E28" i="2" s="1"/>
  <c r="F16" i="2"/>
  <c r="G16" i="2"/>
  <c r="G28" i="2" s="1"/>
  <c r="H16" i="2"/>
  <c r="H28" i="2" s="1"/>
  <c r="I16" i="2"/>
  <c r="I28" i="2" s="1"/>
  <c r="J16" i="2"/>
  <c r="J28" i="2" s="1"/>
  <c r="K16" i="2"/>
  <c r="K28" i="2" s="1"/>
  <c r="L16" i="2"/>
  <c r="L28" i="2" s="1"/>
  <c r="C18" i="2"/>
  <c r="E26" i="1"/>
  <c r="G26" i="1"/>
  <c r="I26" i="1"/>
  <c r="K26" i="1"/>
  <c r="M26" i="1"/>
  <c r="E23" i="1"/>
  <c r="G23" i="1"/>
  <c r="I23" i="1"/>
  <c r="K23" i="1"/>
  <c r="M23" i="1"/>
  <c r="E17" i="1"/>
  <c r="G17" i="1"/>
  <c r="I17" i="1"/>
  <c r="K17" i="1"/>
  <c r="M17" i="1"/>
  <c r="M8" i="1"/>
  <c r="I8" i="1"/>
  <c r="E8" i="1"/>
  <c r="C23" i="1"/>
  <c r="C20" i="2" l="1"/>
  <c r="C28" i="2"/>
  <c r="I19" i="1"/>
  <c r="G27" i="1"/>
  <c r="G19" i="1"/>
  <c r="K19" i="1"/>
  <c r="K27" i="1"/>
  <c r="E20" i="1"/>
  <c r="E22" i="1" s="1"/>
  <c r="E21" i="1"/>
  <c r="M20" i="1"/>
  <c r="M22" i="1" s="1"/>
  <c r="M21" i="1"/>
  <c r="M19" i="1"/>
  <c r="M27" i="1"/>
  <c r="E19" i="1"/>
  <c r="E27" i="1"/>
  <c r="I20" i="1"/>
  <c r="I22" i="1" s="1"/>
  <c r="I21" i="1"/>
  <c r="F28" i="2"/>
  <c r="C26" i="1"/>
  <c r="C17" i="1"/>
  <c r="C19" i="1" l="1"/>
  <c r="C27" i="1"/>
  <c r="I27" i="1"/>
</calcChain>
</file>

<file path=xl/sharedStrings.xml><?xml version="1.0" encoding="utf-8"?>
<sst xmlns="http://schemas.openxmlformats.org/spreadsheetml/2006/main" count="322" uniqueCount="110">
  <si>
    <t>井基本参数</t>
    <phoneticPr fontId="1" type="noConversion"/>
  </si>
  <si>
    <t>项目名称</t>
    <phoneticPr fontId="1" type="noConversion"/>
  </si>
  <si>
    <t>图号</t>
    <phoneticPr fontId="1" type="noConversion"/>
  </si>
  <si>
    <t>图号</t>
    <phoneticPr fontId="1" type="noConversion"/>
  </si>
  <si>
    <t>井径（m）</t>
    <phoneticPr fontId="1" type="noConversion"/>
  </si>
  <si>
    <t>数量（座）</t>
    <phoneticPr fontId="1" type="noConversion"/>
  </si>
  <si>
    <t>底板厚（m）</t>
    <phoneticPr fontId="1" type="noConversion"/>
  </si>
  <si>
    <t>壁厚（m）</t>
    <phoneticPr fontId="1" type="noConversion"/>
  </si>
  <si>
    <t>井壁高（m）</t>
    <phoneticPr fontId="1" type="noConversion"/>
  </si>
  <si>
    <t>盖板（m3）</t>
    <phoneticPr fontId="1" type="noConversion"/>
  </si>
  <si>
    <t>盖板钢筋（kg）</t>
    <phoneticPr fontId="1" type="noConversion"/>
  </si>
  <si>
    <t>工程数量</t>
    <phoneticPr fontId="1" type="noConversion"/>
  </si>
  <si>
    <t>垫层（m3）</t>
    <phoneticPr fontId="1" type="noConversion"/>
  </si>
  <si>
    <t>底板（m3）</t>
    <phoneticPr fontId="1" type="noConversion"/>
  </si>
  <si>
    <t>井壁（m3）</t>
    <phoneticPr fontId="1" type="noConversion"/>
  </si>
  <si>
    <t>盖板（m3）</t>
    <phoneticPr fontId="1" type="noConversion"/>
  </si>
  <si>
    <t>盖板钢筋（t）</t>
    <phoneticPr fontId="1" type="noConversion"/>
  </si>
  <si>
    <t>砖砌流槽（m3）</t>
    <phoneticPr fontId="1" type="noConversion"/>
  </si>
  <si>
    <t>流槽平均高（m）</t>
    <phoneticPr fontId="1" type="noConversion"/>
  </si>
  <si>
    <t>06MS201-3  21</t>
    <phoneticPr fontId="1" type="noConversion"/>
  </si>
  <si>
    <t>06MS201-3  25</t>
    <phoneticPr fontId="1" type="noConversion"/>
  </si>
  <si>
    <t>06MS201-3  12</t>
    <phoneticPr fontId="1" type="noConversion"/>
  </si>
  <si>
    <t>06MS201-3  15</t>
    <phoneticPr fontId="1" type="noConversion"/>
  </si>
  <si>
    <t>06MS201-3  17</t>
    <phoneticPr fontId="1" type="noConversion"/>
  </si>
  <si>
    <t>DN1000（雨水）</t>
    <phoneticPr fontId="1" type="noConversion"/>
  </si>
  <si>
    <t>DN1250（雨水）</t>
    <phoneticPr fontId="1" type="noConversion"/>
  </si>
  <si>
    <t>DN1500（雨水）</t>
    <phoneticPr fontId="1" type="noConversion"/>
  </si>
  <si>
    <t>DN1000(污水)</t>
    <phoneticPr fontId="1" type="noConversion"/>
  </si>
  <si>
    <t>图号</t>
    <phoneticPr fontId="1" type="noConversion"/>
  </si>
  <si>
    <t>DN1250(污水)</t>
    <phoneticPr fontId="1" type="noConversion"/>
  </si>
  <si>
    <t>图号</t>
    <phoneticPr fontId="1" type="noConversion"/>
  </si>
  <si>
    <t>DN1500（污水）</t>
    <phoneticPr fontId="1" type="noConversion"/>
  </si>
  <si>
    <t>06MS201-3  28</t>
    <phoneticPr fontId="1" type="noConversion"/>
  </si>
  <si>
    <t>圆形检查井</t>
    <phoneticPr fontId="1" type="noConversion"/>
  </si>
  <si>
    <t>矩形检查井</t>
    <phoneticPr fontId="1" type="noConversion"/>
  </si>
  <si>
    <t>矩形直线混凝土雨水检查井</t>
    <phoneticPr fontId="1" type="noConversion"/>
  </si>
  <si>
    <t>矩形直线混凝土污水检查井</t>
    <phoneticPr fontId="1" type="noConversion"/>
  </si>
  <si>
    <t>管径</t>
    <phoneticPr fontId="1" type="noConversion"/>
  </si>
  <si>
    <t>图号</t>
    <phoneticPr fontId="1" type="noConversion"/>
  </si>
  <si>
    <t>06MS201-3   32页</t>
    <phoneticPr fontId="1" type="noConversion"/>
  </si>
  <si>
    <t>06MS201-3   38页</t>
    <phoneticPr fontId="1" type="noConversion"/>
  </si>
  <si>
    <t>矩形三通混凝土雨水检查井</t>
    <phoneticPr fontId="1" type="noConversion"/>
  </si>
  <si>
    <t>06MS201-3   34页</t>
    <phoneticPr fontId="1" type="noConversion"/>
  </si>
  <si>
    <t>矩形三通混凝土污水检查井</t>
    <phoneticPr fontId="1" type="noConversion"/>
  </si>
  <si>
    <t>06MS201-3   45页</t>
    <phoneticPr fontId="1" type="noConversion"/>
  </si>
  <si>
    <t>矩形四通混凝土雨水检查井</t>
    <phoneticPr fontId="1" type="noConversion"/>
  </si>
  <si>
    <t>06MS201-3   36页</t>
    <phoneticPr fontId="1" type="noConversion"/>
  </si>
  <si>
    <t>矩形四通混凝土污水检查井</t>
    <phoneticPr fontId="1" type="noConversion"/>
  </si>
  <si>
    <t>06MS201-3   51页</t>
    <phoneticPr fontId="1" type="noConversion"/>
  </si>
  <si>
    <t>底板钢筋（kg）</t>
    <phoneticPr fontId="1" type="noConversion"/>
  </si>
  <si>
    <t>井壁钢筋（kg）</t>
    <phoneticPr fontId="1" type="noConversion"/>
  </si>
  <si>
    <t>盖板钢筋（kg）</t>
    <phoneticPr fontId="1" type="noConversion"/>
  </si>
  <si>
    <t>盖板钢筋（kg）</t>
    <phoneticPr fontId="1" type="noConversion"/>
  </si>
  <si>
    <t>底板钢筋（kg）</t>
    <phoneticPr fontId="1" type="noConversion"/>
  </si>
  <si>
    <t>井壁钢筋（kg）</t>
    <phoneticPr fontId="1" type="noConversion"/>
  </si>
  <si>
    <t>底板模板（m2）</t>
    <phoneticPr fontId="1" type="noConversion"/>
  </si>
  <si>
    <t>井壁模板（m2）</t>
    <phoneticPr fontId="1" type="noConversion"/>
  </si>
  <si>
    <t>垫层模板（m2）</t>
    <phoneticPr fontId="1" type="noConversion"/>
  </si>
  <si>
    <t>盖板模板（m2）</t>
    <phoneticPr fontId="1" type="noConversion"/>
  </si>
  <si>
    <t>盖板模板（m2）</t>
    <phoneticPr fontId="1" type="noConversion"/>
  </si>
  <si>
    <t>盖板直径（m）</t>
    <phoneticPr fontId="1" type="noConversion"/>
  </si>
  <si>
    <t>盖板厚度（m）</t>
    <phoneticPr fontId="1" type="noConversion"/>
  </si>
  <si>
    <t>盖板长（m）</t>
    <phoneticPr fontId="1" type="noConversion"/>
  </si>
  <si>
    <t>盖板宽（m）</t>
    <phoneticPr fontId="1" type="noConversion"/>
  </si>
  <si>
    <t>混凝土合计（m3）</t>
    <phoneticPr fontId="1" type="noConversion"/>
  </si>
  <si>
    <t>井净宽（m）</t>
    <phoneticPr fontId="1" type="noConversion"/>
  </si>
  <si>
    <t>井净长（m）</t>
    <phoneticPr fontId="1" type="noConversion"/>
  </si>
  <si>
    <t>注：计算井壁时D1、D2按最小管径扣</t>
    <phoneticPr fontId="1" type="noConversion"/>
  </si>
  <si>
    <t>预制混凝土井筒（m3）/节</t>
    <phoneticPr fontId="1" type="noConversion"/>
  </si>
  <si>
    <t>圆形雨水检查井DN1000</t>
    <phoneticPr fontId="1" type="noConversion"/>
  </si>
  <si>
    <t>-名称</t>
    <phoneticPr fontId="1" type="noConversion"/>
  </si>
  <si>
    <t>-单位</t>
    <phoneticPr fontId="1" type="noConversion"/>
  </si>
  <si>
    <t>构筑物|垫层|m3</t>
    <phoneticPr fontId="1" type="noConversion"/>
  </si>
  <si>
    <t>构筑物|垫层模板|m2</t>
    <phoneticPr fontId="1" type="noConversion"/>
  </si>
  <si>
    <t>构筑物|底板|m3</t>
    <phoneticPr fontId="1" type="noConversion"/>
  </si>
  <si>
    <t>构筑物|底板模板|m2</t>
    <phoneticPr fontId="1" type="noConversion"/>
  </si>
  <si>
    <t>构筑物|底板钢筋|kg</t>
    <phoneticPr fontId="1" type="noConversion"/>
  </si>
  <si>
    <t>构筑物|井壁|m3</t>
    <phoneticPr fontId="1" type="noConversion"/>
  </si>
  <si>
    <t>构筑物|井壁模板|m2</t>
    <phoneticPr fontId="1" type="noConversion"/>
  </si>
  <si>
    <t>构筑物|井壁钢筋|kg</t>
    <phoneticPr fontId="1" type="noConversion"/>
  </si>
  <si>
    <t>构筑物|盖板|m3</t>
    <phoneticPr fontId="1" type="noConversion"/>
  </si>
  <si>
    <t>构筑物|盖板模板|m2</t>
    <phoneticPr fontId="1" type="noConversion"/>
  </si>
  <si>
    <t>构筑物|盖板钢筋|kg</t>
    <phoneticPr fontId="1" type="noConversion"/>
  </si>
  <si>
    <t>构筑物|砖砌流槽|m3</t>
    <phoneticPr fontId="1" type="noConversion"/>
  </si>
  <si>
    <t>-井筒 个</t>
    <phoneticPr fontId="1" type="noConversion"/>
  </si>
  <si>
    <t>-井筒 m3/m</t>
    <phoneticPr fontId="1" type="noConversion"/>
  </si>
  <si>
    <t>-井高 m</t>
    <phoneticPr fontId="1" type="noConversion"/>
  </si>
  <si>
    <t>座</t>
    <phoneticPr fontId="1" type="noConversion"/>
  </si>
  <si>
    <t>圆形污水检查井DN1000</t>
    <phoneticPr fontId="1" type="noConversion"/>
  </si>
  <si>
    <t>圆形雨水检查井DN1250</t>
    <phoneticPr fontId="1" type="noConversion"/>
  </si>
  <si>
    <t>圆形污水检查井DN1250</t>
    <phoneticPr fontId="1" type="noConversion"/>
  </si>
  <si>
    <t>圆形雨水检查井DN1500</t>
    <phoneticPr fontId="1" type="noConversion"/>
  </si>
  <si>
    <t>圆形污水检查井DN1500</t>
    <phoneticPr fontId="1" type="noConversion"/>
  </si>
  <si>
    <t>矩形直线混凝土雨水检查井1.1×1.1</t>
  </si>
  <si>
    <t>矩形直线混凝土雨水检查井1.2×1.1</t>
  </si>
  <si>
    <t>矩形直线混凝土雨水检查井1.3×1.1</t>
  </si>
  <si>
    <t>矩形直线混凝土雨水检查井1.4×1.1</t>
  </si>
  <si>
    <t>矩形直线混凝土雨水检查井1.5×1.1</t>
  </si>
  <si>
    <t>矩形直线混凝土雨水检查井1.7×1.1</t>
  </si>
  <si>
    <t>矩形直线混凝土雨水检查井1.8×1.1</t>
  </si>
  <si>
    <t>矩形直线混凝土雨水检查井2×1.1</t>
  </si>
  <si>
    <t>矩形直线混凝土雨水检查井2.1×1.1</t>
  </si>
  <si>
    <t>矩形直线混凝土雨水检查井2.3×1.1</t>
  </si>
  <si>
    <t>矩形直线混凝土污水检查井1.1×1.1</t>
  </si>
  <si>
    <t>矩形直线混凝土污水检查井1.2×1.1</t>
  </si>
  <si>
    <t>矩形直线混凝土污水检查井1.3×1.1</t>
  </si>
  <si>
    <t>矩形直线混凝土污水检查井1.4×1.1</t>
  </si>
  <si>
    <t>矩形直线混凝土污水检查井1.5×1.1</t>
  </si>
  <si>
    <t>矩形直线混凝土污水检查井1.7×1.1</t>
  </si>
  <si>
    <t>矩形直线混凝土污水检查井2.5×1.1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</si>
</sst>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C19" sqref="C19"/>
    </sheetView>
  </sheetViews>
  <sheetFormatPr defaultRowHeight="13.5" x14ac:dyDescent="0.15"/>
  <cols>
    <col min="1" max="1" width="10.625" customWidth="1"/>
    <col min="2" max="2" width="17.875" customWidth="1"/>
    <col min="3" max="3" width="14.375" customWidth="1"/>
    <col min="4" max="4" width="14" customWidth="1"/>
    <col min="5" max="5" width="13.625" customWidth="1"/>
    <col min="6" max="6" width="14.875" customWidth="1"/>
    <col min="7" max="7" width="14.625" customWidth="1"/>
    <col min="8" max="8" width="14.25" customWidth="1"/>
    <col min="9" max="9" width="13.875" customWidth="1"/>
    <col min="10" max="10" width="14.875" customWidth="1"/>
    <col min="11" max="11" width="14.25" customWidth="1"/>
    <col min="12" max="12" width="14.875" customWidth="1"/>
    <col min="13" max="13" width="14" customWidth="1"/>
    <col min="14" max="14" width="14.875" customWidth="1"/>
  </cols>
  <sheetData>
    <row r="1" spans="1:14" ht="18" customHeight="1" x14ac:dyDescent="0.15"/>
    <row r="2" spans="1:14" ht="18" customHeight="1" x14ac:dyDescent="0.15">
      <c r="A2" t="s">
        <v>33</v>
      </c>
    </row>
    <row r="3" spans="1:14" ht="18" customHeight="1" x14ac:dyDescent="0.15">
      <c r="A3" s="1" t="s">
        <v>0</v>
      </c>
      <c r="B3" s="1" t="s">
        <v>1</v>
      </c>
      <c r="C3" s="1" t="s">
        <v>24</v>
      </c>
      <c r="D3" s="1" t="s">
        <v>2</v>
      </c>
      <c r="E3" s="1" t="s">
        <v>27</v>
      </c>
      <c r="F3" s="1" t="s">
        <v>28</v>
      </c>
      <c r="G3" s="1" t="s">
        <v>25</v>
      </c>
      <c r="H3" s="1" t="s">
        <v>3</v>
      </c>
      <c r="I3" s="1" t="s">
        <v>29</v>
      </c>
      <c r="J3" s="1" t="s">
        <v>30</v>
      </c>
      <c r="K3" s="1" t="s">
        <v>26</v>
      </c>
      <c r="L3" s="1" t="s">
        <v>3</v>
      </c>
      <c r="M3" s="1" t="s">
        <v>31</v>
      </c>
      <c r="N3" s="1" t="s">
        <v>30</v>
      </c>
    </row>
    <row r="4" spans="1:14" ht="18" customHeight="1" x14ac:dyDescent="0.15">
      <c r="A4" s="1">
        <v>1</v>
      </c>
      <c r="B4" t="s">
        <v>4</v>
      </c>
      <c r="C4" s="2">
        <v>1</v>
      </c>
      <c r="D4" t="s">
        <v>21</v>
      </c>
      <c r="E4" s="2">
        <v>1</v>
      </c>
      <c r="F4" t="s">
        <v>19</v>
      </c>
      <c r="G4" s="2">
        <v>1.25</v>
      </c>
      <c r="H4" t="s">
        <v>22</v>
      </c>
      <c r="I4" s="2">
        <v>1.25</v>
      </c>
      <c r="J4" t="s">
        <v>20</v>
      </c>
      <c r="K4" s="2">
        <v>1.5</v>
      </c>
      <c r="L4" t="s">
        <v>23</v>
      </c>
      <c r="M4" s="2">
        <v>1.5</v>
      </c>
      <c r="N4" t="s">
        <v>32</v>
      </c>
    </row>
    <row r="5" spans="1:14" ht="18" customHeight="1" x14ac:dyDescent="0.15">
      <c r="A5" s="1">
        <v>2</v>
      </c>
      <c r="B5" t="s">
        <v>5</v>
      </c>
      <c r="C5" s="2">
        <v>1</v>
      </c>
      <c r="E5" s="2">
        <v>1</v>
      </c>
      <c r="G5" s="2">
        <v>1</v>
      </c>
      <c r="I5" s="2">
        <v>1</v>
      </c>
      <c r="K5" s="2">
        <v>1</v>
      </c>
      <c r="M5" s="2">
        <v>1</v>
      </c>
    </row>
    <row r="6" spans="1:14" ht="18" customHeight="1" x14ac:dyDescent="0.15">
      <c r="A6" s="1">
        <v>3</v>
      </c>
      <c r="B6" t="s">
        <v>6</v>
      </c>
      <c r="C6" s="2">
        <v>0.22</v>
      </c>
      <c r="E6" s="2">
        <v>0.22</v>
      </c>
      <c r="G6" s="2">
        <v>0.22</v>
      </c>
      <c r="I6" s="2">
        <v>0.22</v>
      </c>
      <c r="K6" s="2">
        <v>0.22</v>
      </c>
      <c r="M6" s="2">
        <v>0.22</v>
      </c>
    </row>
    <row r="7" spans="1:14" ht="18" customHeight="1" x14ac:dyDescent="0.15">
      <c r="A7" s="1">
        <v>4</v>
      </c>
      <c r="B7" t="s">
        <v>7</v>
      </c>
      <c r="C7" s="2">
        <v>0.2</v>
      </c>
      <c r="E7" s="2">
        <v>0.2</v>
      </c>
      <c r="G7" s="2">
        <v>0.2</v>
      </c>
      <c r="I7" s="2">
        <v>0.2</v>
      </c>
      <c r="K7" s="2">
        <v>0.2</v>
      </c>
      <c r="M7" s="2">
        <v>0.2</v>
      </c>
    </row>
    <row r="8" spans="1:14" ht="18" customHeight="1" x14ac:dyDescent="0.15">
      <c r="A8" s="1">
        <v>5</v>
      </c>
      <c r="B8" t="s">
        <v>8</v>
      </c>
      <c r="C8" s="2">
        <v>1.8</v>
      </c>
      <c r="E8" s="2">
        <f>1.8+0.6</f>
        <v>2.4</v>
      </c>
      <c r="G8" s="2">
        <v>1.8</v>
      </c>
      <c r="I8" s="2">
        <f>1.8+0.8</f>
        <v>2.6</v>
      </c>
      <c r="K8" s="2">
        <v>1.8</v>
      </c>
      <c r="M8" s="2">
        <f>1.8+1</f>
        <v>2.8</v>
      </c>
    </row>
    <row r="9" spans="1:14" ht="18" customHeight="1" x14ac:dyDescent="0.15">
      <c r="A9" s="1">
        <v>6</v>
      </c>
      <c r="B9" t="s">
        <v>9</v>
      </c>
      <c r="C9" s="2">
        <v>0.13</v>
      </c>
      <c r="E9" s="2">
        <v>0.13</v>
      </c>
      <c r="G9" s="2">
        <v>0.23</v>
      </c>
      <c r="I9" s="2">
        <v>0.23</v>
      </c>
      <c r="K9" s="2">
        <v>0.33</v>
      </c>
      <c r="M9" s="2">
        <v>0.33</v>
      </c>
    </row>
    <row r="10" spans="1:14" ht="18" customHeight="1" x14ac:dyDescent="0.15">
      <c r="A10" s="1">
        <v>7</v>
      </c>
      <c r="B10" t="s">
        <v>60</v>
      </c>
      <c r="C10" s="2">
        <v>1.36</v>
      </c>
      <c r="E10" s="2">
        <v>1.36</v>
      </c>
      <c r="G10" s="2">
        <v>1.61</v>
      </c>
      <c r="I10" s="2">
        <v>1.61</v>
      </c>
      <c r="K10" s="2">
        <v>1.86</v>
      </c>
      <c r="M10" s="2">
        <v>1.86</v>
      </c>
    </row>
    <row r="11" spans="1:14" ht="18" customHeight="1" x14ac:dyDescent="0.15">
      <c r="A11" s="1">
        <v>8</v>
      </c>
      <c r="B11" t="s">
        <v>61</v>
      </c>
      <c r="C11" s="2">
        <v>0.12</v>
      </c>
      <c r="E11" s="2">
        <v>0.12</v>
      </c>
      <c r="G11" s="2">
        <v>0.14000000000000001</v>
      </c>
      <c r="I11" s="2">
        <v>0.14000000000000001</v>
      </c>
      <c r="K11" s="2">
        <v>0.14000000000000001</v>
      </c>
      <c r="M11" s="2">
        <v>0.14000000000000001</v>
      </c>
    </row>
    <row r="12" spans="1:14" ht="18" customHeight="1" x14ac:dyDescent="0.15">
      <c r="A12" s="1">
        <v>9</v>
      </c>
      <c r="B12" t="s">
        <v>10</v>
      </c>
      <c r="C12" s="2">
        <v>20.69</v>
      </c>
      <c r="E12" s="2">
        <v>20.69</v>
      </c>
      <c r="G12" s="2">
        <v>32.69</v>
      </c>
      <c r="I12" s="2">
        <v>32.69</v>
      </c>
      <c r="K12" s="2">
        <v>44.57</v>
      </c>
      <c r="M12" s="2">
        <v>44.57</v>
      </c>
    </row>
    <row r="13" spans="1:14" ht="18" customHeight="1" x14ac:dyDescent="0.15">
      <c r="A13" s="1">
        <v>10</v>
      </c>
      <c r="B13" t="s">
        <v>18</v>
      </c>
      <c r="C13" s="2">
        <v>0.3</v>
      </c>
      <c r="E13" s="2">
        <v>0.3</v>
      </c>
      <c r="G13" s="2">
        <v>0.3</v>
      </c>
      <c r="I13" s="2">
        <v>0.3</v>
      </c>
      <c r="K13" s="2">
        <v>0.3</v>
      </c>
      <c r="M13" s="2">
        <v>0.3</v>
      </c>
    </row>
    <row r="14" spans="1:14" ht="18" customHeight="1" x14ac:dyDescent="0.15">
      <c r="A14" t="s">
        <v>11</v>
      </c>
      <c r="C14" s="2"/>
    </row>
    <row r="15" spans="1:14" ht="18" customHeight="1" x14ac:dyDescent="0.15">
      <c r="A15" s="1">
        <v>1</v>
      </c>
      <c r="B15" t="s">
        <v>12</v>
      </c>
      <c r="C15" s="2">
        <f>PI()*(C4+C7*2+0.15*2)^2/4*0.1*C5</f>
        <v>0.22698006922186253</v>
      </c>
      <c r="D15" s="2"/>
      <c r="E15" s="2">
        <f>PI()*(E4+E7*2+0.15*2)^2/4*0.1*E5</f>
        <v>0.22698006922186253</v>
      </c>
      <c r="F15" s="2"/>
      <c r="G15" s="2">
        <f>PI()*(G4+G7*2+0.15*2)^2/4*0.1*G5</f>
        <v>0.29864765163187967</v>
      </c>
      <c r="H15" s="2"/>
      <c r="I15" s="2">
        <f>PI()*(I4+I7*2+0.15*2)^2/4*0.1*I5</f>
        <v>0.29864765163187967</v>
      </c>
      <c r="J15" s="2"/>
      <c r="K15" s="2">
        <f>PI()*(K4+K7*2+0.15*2)^2/4*0.1*K5</f>
        <v>0.38013271108436492</v>
      </c>
      <c r="L15" s="2"/>
      <c r="M15" s="2">
        <f>PI()*(M4+M7*2+0.15*2)^2/4*0.1*M5</f>
        <v>0.38013271108436492</v>
      </c>
    </row>
    <row r="16" spans="1:14" ht="18" customHeight="1" x14ac:dyDescent="0.15">
      <c r="A16" s="1">
        <v>2</v>
      </c>
      <c r="B16" t="s">
        <v>57</v>
      </c>
      <c r="C16" s="2">
        <f>PI()*(C4/2+C7+0.15)*2*0.1*C5</f>
        <v>0.53407075111026481</v>
      </c>
      <c r="D16" s="2"/>
      <c r="E16" s="2">
        <f>PI()*(E4/2+E7+0.15)*2*0.1*E5</f>
        <v>0.53407075111026481</v>
      </c>
      <c r="F16" s="2"/>
      <c r="G16" s="2">
        <f>PI()*(G4/2+G7+0.15)*2*0.1*G5</f>
        <v>0.61261056745000975</v>
      </c>
      <c r="H16" s="2"/>
      <c r="I16" s="2">
        <f>PI()*(I4/2+I7+0.15)*2*0.1*I5</f>
        <v>0.61261056745000975</v>
      </c>
      <c r="J16" s="2"/>
      <c r="K16" s="2">
        <f>PI()*(K4/2+K7+0.15)*2*0.1*K5</f>
        <v>0.69115038378975446</v>
      </c>
      <c r="L16" s="2"/>
      <c r="M16" s="2">
        <f>PI()*(M4/2+M7+0.15)*2*0.1*M5</f>
        <v>0.69115038378975446</v>
      </c>
    </row>
    <row r="17" spans="1:13" ht="18" customHeight="1" x14ac:dyDescent="0.15">
      <c r="A17" s="1">
        <v>3</v>
      </c>
      <c r="B17" t="s">
        <v>13</v>
      </c>
      <c r="C17" s="2">
        <f>PI()*(C4/2+C7+0.1)^2*C6*C5</f>
        <v>0.44233624562544283</v>
      </c>
      <c r="D17" s="2"/>
      <c r="E17" s="2">
        <f t="shared" ref="E17:M17" si="0">PI()*(E4/2+E7+0.1)^2*E6*E5</f>
        <v>0.44233624562544283</v>
      </c>
      <c r="F17" s="2"/>
      <c r="G17" s="2">
        <f t="shared" si="0"/>
        <v>0.59136554713010858</v>
      </c>
      <c r="H17" s="2"/>
      <c r="I17" s="2">
        <f t="shared" si="0"/>
        <v>0.59136554713010858</v>
      </c>
      <c r="J17" s="2"/>
      <c r="K17" s="2">
        <f t="shared" si="0"/>
        <v>0.76199329812820427</v>
      </c>
      <c r="L17" s="2"/>
      <c r="M17" s="2">
        <f t="shared" si="0"/>
        <v>0.76199329812820427</v>
      </c>
    </row>
    <row r="18" spans="1:13" ht="18" customHeight="1" x14ac:dyDescent="0.15">
      <c r="A18" s="1">
        <v>4</v>
      </c>
      <c r="B18" t="s">
        <v>55</v>
      </c>
      <c r="C18" s="2">
        <f>PI()*(C4/2+C7+0.1)*2*C6*C5</f>
        <v>1.1058406140636072</v>
      </c>
      <c r="D18" s="2"/>
      <c r="E18" s="2">
        <f>PI()*(E4/2+E7+0.1)*2*E6*E5</f>
        <v>1.1058406140636072</v>
      </c>
      <c r="F18" s="2"/>
      <c r="G18" s="2">
        <f>PI()*(G4/2+G7+0.1)*2*G6*G5</f>
        <v>1.2786282100110458</v>
      </c>
      <c r="H18" s="2"/>
      <c r="I18" s="2">
        <f>PI()*(I4/2+I7+0.1)*2*I6*I5</f>
        <v>1.2786282100110458</v>
      </c>
      <c r="J18" s="2"/>
      <c r="K18" s="2">
        <f>PI()*(K4/2+K7+0.1)*2*K6*K5</f>
        <v>1.4514158059584845</v>
      </c>
      <c r="L18" s="2"/>
      <c r="M18" s="2">
        <f>PI()*(M4/2+M7+0.1)*2*M6*M5</f>
        <v>1.4514158059584845</v>
      </c>
    </row>
    <row r="19" spans="1:13" ht="18" customHeight="1" x14ac:dyDescent="0.15">
      <c r="A19" s="1">
        <v>5</v>
      </c>
      <c r="B19" t="s">
        <v>49</v>
      </c>
      <c r="C19" s="2">
        <f>1/C9*C12*C17*C5</f>
        <v>70.399514784541637</v>
      </c>
      <c r="D19" s="2"/>
      <c r="E19" s="2">
        <f t="shared" ref="E19:M19" si="1">1/E9*E12*E17*E5</f>
        <v>70.399514784541637</v>
      </c>
      <c r="F19" s="2"/>
      <c r="G19" s="2">
        <f t="shared" si="1"/>
        <v>84.051042329057609</v>
      </c>
      <c r="H19" s="2"/>
      <c r="I19" s="2">
        <f t="shared" si="1"/>
        <v>84.051042329057609</v>
      </c>
      <c r="J19" s="2"/>
      <c r="K19" s="2">
        <f t="shared" si="1"/>
        <v>102.91527665931535</v>
      </c>
      <c r="L19" s="2"/>
      <c r="M19" s="2">
        <f t="shared" si="1"/>
        <v>102.91527665931535</v>
      </c>
    </row>
    <row r="20" spans="1:13" ht="18" customHeight="1" x14ac:dyDescent="0.15">
      <c r="A20" s="1">
        <v>6</v>
      </c>
      <c r="B20" t="s">
        <v>14</v>
      </c>
      <c r="C20" s="2">
        <f>PI()*(C4+C7)*C7*C8*C5-PI()*C7*(0.2^2+0.6^2)/4</f>
        <v>1.2943361732789949</v>
      </c>
      <c r="D20" s="2"/>
      <c r="E20" s="2">
        <f>PI()*(E4+E7)*E7*E8*E5-PI()*E7*(0.2^2+0.6^2)/4</f>
        <v>1.7467255153959249</v>
      </c>
      <c r="F20" s="2"/>
      <c r="G20" s="2">
        <f>PI()*(G4+G7)*G7*G8*G5-PI()*G7*(0.2^2+0.6^2)/4</f>
        <v>1.5770795121020762</v>
      </c>
      <c r="H20" s="2"/>
      <c r="I20" s="2">
        <f>PI()*(I4+I7)*I7*I8*I5-PI()*I7*(0.2^2+0.6^2)/4</f>
        <v>2.3059290077349082</v>
      </c>
      <c r="J20" s="2"/>
      <c r="K20" s="2">
        <f>PI()*(K4+K7)*K7*K8*K5-PI()*K7*(0.2^2+0.6^2)/4</f>
        <v>1.8598228509251573</v>
      </c>
      <c r="L20" s="2"/>
      <c r="M20" s="2">
        <f>PI()*(M4+M7)*M7*M8*M5-PI()*M7*(0.2^2+0.6^2)/4</f>
        <v>2.9279643531456867</v>
      </c>
    </row>
    <row r="21" spans="1:13" ht="18" customHeight="1" x14ac:dyDescent="0.15">
      <c r="A21" s="1">
        <v>7</v>
      </c>
      <c r="B21" t="s">
        <v>56</v>
      </c>
      <c r="C21" s="2">
        <f>PI()*(C4/2+C7+0.1)*2*2*C8*C5</f>
        <v>18.095573684677209</v>
      </c>
      <c r="D21" s="2"/>
      <c r="E21" s="2">
        <f>PI()*(E4/2+E7+0.1)*2*2*E8*E5</f>
        <v>24.12743157956961</v>
      </c>
      <c r="F21" s="2"/>
      <c r="G21" s="2">
        <f>PI()*(G4/2+G7+0.1)*2*2*G8*G5</f>
        <v>20.923007072908021</v>
      </c>
      <c r="H21" s="2"/>
      <c r="I21" s="2">
        <f>PI()*(I4/2+I7+0.1)*2*2*I8*I5</f>
        <v>30.222121327533809</v>
      </c>
      <c r="J21" s="2"/>
      <c r="K21" s="2">
        <f>PI()*(K4/2+K7+0.1)*2*2*K8*K5</f>
        <v>23.750440461138837</v>
      </c>
      <c r="L21" s="2"/>
      <c r="M21" s="2">
        <f>PI()*(M4/2+M7+0.1)*2*2*M8*M5</f>
        <v>36.945129606215964</v>
      </c>
    </row>
    <row r="22" spans="1:13" ht="18" customHeight="1" x14ac:dyDescent="0.15">
      <c r="A22" s="1">
        <v>8</v>
      </c>
      <c r="B22" t="s">
        <v>50</v>
      </c>
      <c r="C22" s="2">
        <f>1/C9*C12*C20*C5</f>
        <v>205.99858019340311</v>
      </c>
      <c r="D22" s="2"/>
      <c r="E22" s="2">
        <f t="shared" ref="E22:M22" si="2">1/E9*E12*E20*E5</f>
        <v>277.99808395032068</v>
      </c>
      <c r="F22" s="2"/>
      <c r="G22" s="2">
        <f t="shared" si="2"/>
        <v>224.15099674181246</v>
      </c>
      <c r="H22" s="2"/>
      <c r="I22" s="2">
        <f t="shared" si="2"/>
        <v>327.74269244719193</v>
      </c>
      <c r="J22" s="2"/>
      <c r="K22" s="2">
        <f t="shared" si="2"/>
        <v>251.18880141131595</v>
      </c>
      <c r="L22" s="2"/>
      <c r="M22" s="2">
        <f t="shared" si="2"/>
        <v>395.45264005970682</v>
      </c>
    </row>
    <row r="23" spans="1:13" ht="18" customHeight="1" x14ac:dyDescent="0.15">
      <c r="A23" s="1">
        <v>9</v>
      </c>
      <c r="B23" t="s">
        <v>15</v>
      </c>
      <c r="C23" s="2">
        <f>C9*C5</f>
        <v>0.13</v>
      </c>
      <c r="D23" s="2"/>
      <c r="E23" s="2">
        <f t="shared" ref="E23:M23" si="3">E9*E5</f>
        <v>0.13</v>
      </c>
      <c r="F23" s="2"/>
      <c r="G23" s="2">
        <f t="shared" si="3"/>
        <v>0.23</v>
      </c>
      <c r="H23" s="2"/>
      <c r="I23" s="2">
        <f t="shared" si="3"/>
        <v>0.23</v>
      </c>
      <c r="J23" s="2"/>
      <c r="K23" s="2">
        <f t="shared" si="3"/>
        <v>0.33</v>
      </c>
      <c r="L23" s="2"/>
      <c r="M23" s="2">
        <f t="shared" si="3"/>
        <v>0.33</v>
      </c>
    </row>
    <row r="24" spans="1:13" ht="18" customHeight="1" x14ac:dyDescent="0.15">
      <c r="A24" s="1">
        <v>10</v>
      </c>
      <c r="B24" t="s">
        <v>58</v>
      </c>
      <c r="C24" s="2">
        <f>PI()*2*(C10/2)*C11*C5</f>
        <v>0.51270792106585428</v>
      </c>
      <c r="D24" s="2"/>
      <c r="E24" s="2">
        <f t="shared" ref="E24:M24" si="4">PI()*2*(E10/2)*E11*E5</f>
        <v>0.51270792106585428</v>
      </c>
      <c r="F24" s="2"/>
      <c r="G24" s="2">
        <f t="shared" si="4"/>
        <v>0.70811498411913953</v>
      </c>
      <c r="H24" s="2"/>
      <c r="I24" s="2">
        <f t="shared" si="4"/>
        <v>0.70811498411913953</v>
      </c>
      <c r="J24" s="2"/>
      <c r="K24" s="2">
        <f t="shared" si="4"/>
        <v>0.81807072699478234</v>
      </c>
      <c r="L24" s="2"/>
      <c r="M24" s="2">
        <f t="shared" si="4"/>
        <v>0.81807072699478234</v>
      </c>
    </row>
    <row r="25" spans="1:13" ht="18" customHeight="1" x14ac:dyDescent="0.15">
      <c r="A25" s="1">
        <v>11</v>
      </c>
      <c r="B25" t="s">
        <v>51</v>
      </c>
      <c r="C25" s="2">
        <f>C12*C5</f>
        <v>20.69</v>
      </c>
      <c r="D25" s="2"/>
      <c r="E25" s="2">
        <f t="shared" ref="E25:M25" si="5">E12*E5</f>
        <v>20.69</v>
      </c>
      <c r="F25" s="2"/>
      <c r="G25" s="2">
        <f t="shared" si="5"/>
        <v>32.69</v>
      </c>
      <c r="H25" s="2"/>
      <c r="I25" s="2">
        <f t="shared" si="5"/>
        <v>32.69</v>
      </c>
      <c r="J25" s="2"/>
      <c r="K25" s="2">
        <f t="shared" si="5"/>
        <v>44.57</v>
      </c>
      <c r="L25" s="2"/>
      <c r="M25" s="2">
        <f t="shared" si="5"/>
        <v>44.57</v>
      </c>
    </row>
    <row r="26" spans="1:13" ht="18" customHeight="1" x14ac:dyDescent="0.15">
      <c r="A26" s="1">
        <v>12</v>
      </c>
      <c r="B26" t="s">
        <v>17</v>
      </c>
      <c r="C26" s="2">
        <f>PI()*(C4/2)^2*C13*C5</f>
        <v>0.23561944901923448</v>
      </c>
      <c r="D26" s="2"/>
      <c r="E26" s="2">
        <f t="shared" ref="E26:M26" si="6">PI()*(E4/2)^2*E13*E5</f>
        <v>0.23561944901923448</v>
      </c>
      <c r="F26" s="2"/>
      <c r="G26" s="2">
        <f t="shared" si="6"/>
        <v>0.36815538909255391</v>
      </c>
      <c r="H26" s="2"/>
      <c r="I26" s="2">
        <f t="shared" si="6"/>
        <v>0.36815538909255391</v>
      </c>
      <c r="J26" s="2"/>
      <c r="K26" s="2">
        <f t="shared" si="6"/>
        <v>0.53014376029327759</v>
      </c>
      <c r="L26" s="2"/>
      <c r="M26" s="2">
        <f t="shared" si="6"/>
        <v>0.53014376029327759</v>
      </c>
    </row>
    <row r="27" spans="1:13" ht="18" customHeight="1" x14ac:dyDescent="0.15">
      <c r="A27" s="1"/>
      <c r="B27" t="s">
        <v>64</v>
      </c>
      <c r="C27" s="2">
        <f t="shared" ref="C27:M27" si="7">C15+C17+C20+C23</f>
        <v>2.0936524881263003</v>
      </c>
      <c r="D27" s="2"/>
      <c r="E27" s="2">
        <f t="shared" si="7"/>
        <v>2.5460418302432304</v>
      </c>
      <c r="F27" s="2"/>
      <c r="G27" s="2">
        <f t="shared" si="7"/>
        <v>2.6970927108640645</v>
      </c>
      <c r="H27" s="2"/>
      <c r="I27" s="2">
        <f t="shared" si="7"/>
        <v>3.4259422064968965</v>
      </c>
      <c r="J27" s="2"/>
      <c r="K27" s="2">
        <f t="shared" si="7"/>
        <v>3.3319488601377265</v>
      </c>
      <c r="L27" s="2"/>
      <c r="M27" s="2">
        <f t="shared" si="7"/>
        <v>4.4000903623582559</v>
      </c>
    </row>
    <row r="28" spans="1:13" ht="18" customHeight="1" x14ac:dyDescent="0.15">
      <c r="A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" customHeight="1" x14ac:dyDescent="0.15"/>
    <row r="30" spans="1:13" ht="18" customHeight="1" x14ac:dyDescent="0.15"/>
    <row r="31" spans="1:13" ht="18" customHeight="1" x14ac:dyDescent="0.15"/>
    <row r="32" spans="1:13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52" workbookViewId="0">
      <selection activeCell="B62" sqref="B62"/>
    </sheetView>
  </sheetViews>
  <sheetFormatPr defaultRowHeight="13.5" x14ac:dyDescent="0.15"/>
  <cols>
    <col min="1" max="1" width="12.125" customWidth="1"/>
    <col min="2" max="2" width="15" customWidth="1"/>
    <col min="3" max="4" width="9.125" bestFit="1" customWidth="1"/>
    <col min="5" max="12" width="9.5" bestFit="1" customWidth="1"/>
  </cols>
  <sheetData>
    <row r="1" spans="1:12" x14ac:dyDescent="0.15">
      <c r="A1" t="s">
        <v>34</v>
      </c>
      <c r="B1" t="s">
        <v>35</v>
      </c>
      <c r="D1" t="s">
        <v>38</v>
      </c>
      <c r="E1" t="s">
        <v>39</v>
      </c>
    </row>
    <row r="2" spans="1:12" x14ac:dyDescent="0.15">
      <c r="A2" s="1" t="s">
        <v>0</v>
      </c>
      <c r="B2" s="3" t="s">
        <v>37</v>
      </c>
      <c r="C2" s="2">
        <v>0.8</v>
      </c>
      <c r="D2" s="2">
        <v>0.9</v>
      </c>
      <c r="E2" s="2">
        <v>1</v>
      </c>
      <c r="F2" s="2">
        <v>1.1000000000000001</v>
      </c>
      <c r="G2" s="2">
        <v>1.2</v>
      </c>
      <c r="H2" s="2">
        <v>1.35</v>
      </c>
      <c r="I2" s="2">
        <v>1.5</v>
      </c>
      <c r="J2" s="2">
        <v>1.65</v>
      </c>
      <c r="K2" s="2">
        <v>1.8</v>
      </c>
      <c r="L2" s="2">
        <v>2</v>
      </c>
    </row>
    <row r="3" spans="1:12" x14ac:dyDescent="0.15">
      <c r="A3" s="1"/>
      <c r="B3" t="s">
        <v>65</v>
      </c>
      <c r="C3" s="2">
        <v>1.1000000000000001</v>
      </c>
      <c r="D3" s="2">
        <v>1.1000000000000001</v>
      </c>
      <c r="E3" s="2">
        <v>1.1000000000000001</v>
      </c>
      <c r="F3" s="2">
        <v>1.1000000000000001</v>
      </c>
      <c r="G3" s="2">
        <v>1.1000000000000001</v>
      </c>
      <c r="H3" s="2">
        <v>1.1000000000000001</v>
      </c>
      <c r="I3" s="2">
        <v>1.1000000000000001</v>
      </c>
      <c r="J3" s="2">
        <v>1.1000000000000001</v>
      </c>
      <c r="K3" s="2">
        <v>1.1000000000000001</v>
      </c>
      <c r="L3" s="2">
        <v>1.1000000000000001</v>
      </c>
    </row>
    <row r="4" spans="1:12" x14ac:dyDescent="0.15">
      <c r="A4" s="1"/>
      <c r="B4" t="s">
        <v>66</v>
      </c>
      <c r="C4" s="2">
        <v>1.1000000000000001</v>
      </c>
      <c r="D4" s="2">
        <v>1.2</v>
      </c>
      <c r="E4" s="2">
        <v>1.3</v>
      </c>
      <c r="F4" s="2">
        <v>1.4</v>
      </c>
      <c r="G4" s="2">
        <v>1.5</v>
      </c>
      <c r="H4" s="2">
        <v>1.7</v>
      </c>
      <c r="I4" s="2">
        <v>1.8</v>
      </c>
      <c r="J4" s="2">
        <v>2</v>
      </c>
      <c r="K4" s="2">
        <v>2.1</v>
      </c>
      <c r="L4" s="2">
        <v>2.2999999999999998</v>
      </c>
    </row>
    <row r="5" spans="1:12" x14ac:dyDescent="0.15">
      <c r="A5" s="1"/>
      <c r="B5" t="s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</row>
    <row r="6" spans="1:12" x14ac:dyDescent="0.15">
      <c r="A6" s="1"/>
      <c r="B6" t="s">
        <v>6</v>
      </c>
      <c r="C6" s="2">
        <v>0.25</v>
      </c>
      <c r="D6" s="2">
        <v>0.25</v>
      </c>
      <c r="E6" s="2">
        <v>0.25</v>
      </c>
      <c r="F6" s="2">
        <v>0.25</v>
      </c>
      <c r="G6" s="2">
        <v>0.25</v>
      </c>
      <c r="H6" s="2">
        <v>0.25</v>
      </c>
      <c r="I6" s="2">
        <v>0.25</v>
      </c>
      <c r="J6" s="2">
        <v>0.3</v>
      </c>
      <c r="K6" s="2">
        <v>0.3</v>
      </c>
      <c r="L6" s="2">
        <v>0.3</v>
      </c>
    </row>
    <row r="7" spans="1:12" x14ac:dyDescent="0.15">
      <c r="A7" s="1"/>
      <c r="B7" t="s">
        <v>7</v>
      </c>
      <c r="C7" s="2">
        <v>0.25</v>
      </c>
      <c r="D7" s="2">
        <v>0.25</v>
      </c>
      <c r="E7" s="2">
        <v>0.25</v>
      </c>
      <c r="F7" s="2">
        <v>0.25</v>
      </c>
      <c r="G7" s="2">
        <v>0.25</v>
      </c>
      <c r="H7" s="2">
        <v>0.25</v>
      </c>
      <c r="I7" s="2">
        <v>0.25</v>
      </c>
      <c r="J7" s="2">
        <v>0.25</v>
      </c>
      <c r="K7" s="2">
        <v>0.25</v>
      </c>
      <c r="L7" s="2">
        <v>0.25</v>
      </c>
    </row>
    <row r="8" spans="1:12" x14ac:dyDescent="0.15">
      <c r="A8" s="1"/>
      <c r="B8" t="s">
        <v>8</v>
      </c>
      <c r="C8" s="2">
        <v>1.8</v>
      </c>
      <c r="D8" s="2">
        <v>1.8</v>
      </c>
      <c r="E8" s="2">
        <v>1.8</v>
      </c>
      <c r="F8" s="2">
        <v>1.8</v>
      </c>
      <c r="G8" s="2">
        <v>1.8</v>
      </c>
      <c r="H8" s="2">
        <v>1.8</v>
      </c>
      <c r="I8" s="2">
        <f>I2+0.36</f>
        <v>1.8599999999999999</v>
      </c>
      <c r="J8" s="2">
        <f t="shared" ref="J8:L8" si="0">J2+0.36</f>
        <v>2.0099999999999998</v>
      </c>
      <c r="K8" s="2">
        <f t="shared" si="0"/>
        <v>2.16</v>
      </c>
      <c r="L8" s="2">
        <f t="shared" si="0"/>
        <v>2.36</v>
      </c>
    </row>
    <row r="9" spans="1:12" x14ac:dyDescent="0.15">
      <c r="A9" s="1"/>
      <c r="B9" t="s">
        <v>9</v>
      </c>
      <c r="C9" s="2">
        <v>0.23</v>
      </c>
      <c r="D9" s="2">
        <v>0.23</v>
      </c>
      <c r="E9" s="2">
        <v>0.23</v>
      </c>
      <c r="F9" s="2">
        <v>0.26</v>
      </c>
      <c r="G9" s="2">
        <v>0.26</v>
      </c>
      <c r="H9" s="2">
        <v>0.37</v>
      </c>
      <c r="I9" s="2">
        <v>0.37</v>
      </c>
      <c r="J9" s="2">
        <v>0.45</v>
      </c>
      <c r="K9" s="2">
        <v>0.45</v>
      </c>
      <c r="L9" s="2">
        <v>0.59</v>
      </c>
    </row>
    <row r="10" spans="1:12" x14ac:dyDescent="0.15">
      <c r="A10" s="1"/>
      <c r="B10" t="s">
        <v>62</v>
      </c>
      <c r="C10" s="2">
        <v>1.56</v>
      </c>
      <c r="D10" s="2">
        <v>1.56</v>
      </c>
      <c r="E10" s="2">
        <v>1.56</v>
      </c>
      <c r="F10" s="2">
        <v>1.76</v>
      </c>
      <c r="G10" s="2">
        <v>1.76</v>
      </c>
      <c r="H10" s="2">
        <v>2.06</v>
      </c>
      <c r="I10" s="2">
        <v>2.06</v>
      </c>
      <c r="J10" s="2">
        <v>2.4</v>
      </c>
      <c r="K10" s="2">
        <v>2.4</v>
      </c>
      <c r="L10" s="2">
        <v>2.7</v>
      </c>
    </row>
    <row r="11" spans="1:12" x14ac:dyDescent="0.15">
      <c r="A11" s="1"/>
      <c r="B11" t="s">
        <v>63</v>
      </c>
      <c r="C11" s="2">
        <v>1.46</v>
      </c>
      <c r="D11" s="2">
        <v>1.46</v>
      </c>
      <c r="E11" s="2">
        <v>1.46</v>
      </c>
      <c r="F11" s="2">
        <v>1.46</v>
      </c>
      <c r="G11" s="2">
        <v>1.46</v>
      </c>
      <c r="H11" s="2">
        <v>1.46</v>
      </c>
      <c r="I11" s="2">
        <v>1.46</v>
      </c>
      <c r="J11" s="2">
        <v>1.5</v>
      </c>
      <c r="K11" s="2">
        <v>1.5</v>
      </c>
      <c r="L11" s="2">
        <v>1.5</v>
      </c>
    </row>
    <row r="12" spans="1:12" x14ac:dyDescent="0.15">
      <c r="A12" s="1"/>
      <c r="B12" t="s">
        <v>61</v>
      </c>
      <c r="C12" s="2">
        <v>0.12</v>
      </c>
      <c r="D12" s="2">
        <v>0.12</v>
      </c>
      <c r="E12" s="2">
        <v>0.12</v>
      </c>
      <c r="F12" s="2">
        <v>0.12</v>
      </c>
      <c r="G12" s="2">
        <v>0.12</v>
      </c>
      <c r="H12" s="2">
        <v>0.14000000000000001</v>
      </c>
      <c r="I12" s="2">
        <v>0.14000000000000001</v>
      </c>
      <c r="J12" s="2">
        <v>0.14000000000000001</v>
      </c>
      <c r="K12" s="2">
        <v>0.14000000000000001</v>
      </c>
      <c r="L12" s="2">
        <v>0.16</v>
      </c>
    </row>
    <row r="13" spans="1:12" x14ac:dyDescent="0.15">
      <c r="A13" s="1"/>
      <c r="B13" t="s">
        <v>10</v>
      </c>
      <c r="C13" s="2">
        <v>31.06</v>
      </c>
      <c r="D13" s="2">
        <v>31.06</v>
      </c>
      <c r="E13" s="2">
        <v>31.06</v>
      </c>
      <c r="F13" s="2">
        <v>34.159999999999997</v>
      </c>
      <c r="G13" s="2">
        <v>34.159999999999997</v>
      </c>
      <c r="H13" s="2">
        <v>39.4</v>
      </c>
      <c r="I13" s="2">
        <v>39.4</v>
      </c>
      <c r="J13" s="2">
        <v>45.79</v>
      </c>
      <c r="K13" s="2">
        <v>45.79</v>
      </c>
      <c r="L13" s="2">
        <v>51.11</v>
      </c>
    </row>
    <row r="14" spans="1:12" x14ac:dyDescent="0.15">
      <c r="A14" s="1"/>
      <c r="B14" t="s">
        <v>18</v>
      </c>
      <c r="C14" s="2">
        <v>0.3</v>
      </c>
      <c r="D14" s="2">
        <v>0.3</v>
      </c>
      <c r="E14" s="2">
        <v>0.3</v>
      </c>
      <c r="F14" s="2">
        <v>0.3</v>
      </c>
      <c r="G14" s="2">
        <v>0.3</v>
      </c>
      <c r="H14" s="2">
        <v>0.3</v>
      </c>
      <c r="I14" s="2">
        <v>0.3</v>
      </c>
      <c r="J14" s="2">
        <v>0.3</v>
      </c>
      <c r="K14" s="2">
        <v>0.3</v>
      </c>
      <c r="L14" s="2">
        <v>0.3</v>
      </c>
    </row>
    <row r="15" spans="1:12" x14ac:dyDescent="0.15">
      <c r="A15" t="s">
        <v>11</v>
      </c>
      <c r="C15" s="2" t="str">
        <f>"矩形直线混凝土雨水检查井"&amp;C4&amp;"×"&amp;C3</f>
        <v>矩形直线混凝土雨水检查井1.1×1.1</v>
      </c>
      <c r="D15" s="2" t="str">
        <f t="shared" ref="D15:L15" si="1">"矩形直线混凝土雨水检查井"&amp;D4&amp;"×"&amp;D3</f>
        <v>矩形直线混凝土雨水检查井1.2×1.1</v>
      </c>
      <c r="E15" s="2" t="str">
        <f t="shared" si="1"/>
        <v>矩形直线混凝土雨水检查井1.3×1.1</v>
      </c>
      <c r="F15" s="2" t="str">
        <f t="shared" si="1"/>
        <v>矩形直线混凝土雨水检查井1.4×1.1</v>
      </c>
      <c r="G15" s="2" t="str">
        <f t="shared" si="1"/>
        <v>矩形直线混凝土雨水检查井1.5×1.1</v>
      </c>
      <c r="H15" s="2" t="str">
        <f t="shared" si="1"/>
        <v>矩形直线混凝土雨水检查井1.7×1.1</v>
      </c>
      <c r="I15" s="2" t="str">
        <f t="shared" si="1"/>
        <v>矩形直线混凝土雨水检查井1.8×1.1</v>
      </c>
      <c r="J15" s="2" t="str">
        <f t="shared" si="1"/>
        <v>矩形直线混凝土雨水检查井2×1.1</v>
      </c>
      <c r="K15" s="2" t="str">
        <f t="shared" si="1"/>
        <v>矩形直线混凝土雨水检查井2.1×1.1</v>
      </c>
      <c r="L15" s="2" t="str">
        <f t="shared" si="1"/>
        <v>矩形直线混凝土雨水检查井2.3×1.1</v>
      </c>
    </row>
    <row r="16" spans="1:12" x14ac:dyDescent="0.15">
      <c r="A16" s="1"/>
      <c r="B16" t="s">
        <v>12</v>
      </c>
      <c r="C16" s="2">
        <f>(C3+C7*2+0.15*2)*(C4+C7*2+0.15*2)*0.1*C5</f>
        <v>0.36100000000000004</v>
      </c>
      <c r="D16" s="2">
        <f t="shared" ref="D16:L16" si="2">(D3+D7*2+0.15*2)*(D4+D7*2+0.15*2)*0.1*D5</f>
        <v>0.38000000000000006</v>
      </c>
      <c r="E16" s="2">
        <f t="shared" si="2"/>
        <v>0.39900000000000008</v>
      </c>
      <c r="F16" s="2">
        <f t="shared" si="2"/>
        <v>0.41799999999999998</v>
      </c>
      <c r="G16" s="2">
        <f t="shared" si="2"/>
        <v>0.43700000000000006</v>
      </c>
      <c r="H16" s="2">
        <f t="shared" si="2"/>
        <v>0.47500000000000003</v>
      </c>
      <c r="I16" s="2">
        <f t="shared" si="2"/>
        <v>0.49399999999999999</v>
      </c>
      <c r="J16" s="2">
        <f t="shared" si="2"/>
        <v>0.53200000000000003</v>
      </c>
      <c r="K16" s="2">
        <f t="shared" si="2"/>
        <v>0.55100000000000005</v>
      </c>
      <c r="L16" s="2">
        <f t="shared" si="2"/>
        <v>0.58899999999999997</v>
      </c>
    </row>
    <row r="17" spans="1:12" x14ac:dyDescent="0.15">
      <c r="A17" s="1"/>
      <c r="B17" t="s">
        <v>57</v>
      </c>
      <c r="C17" s="2">
        <f>(C3+C7*2+0.15*2+C4+C7*2+0.15*2)*2*0.1*C5</f>
        <v>0.76</v>
      </c>
      <c r="D17" s="2">
        <f t="shared" ref="D17:L17" si="3">(D3+D7*2+0.15*2+D4+D7*2+0.15*2)*2*0.1*D5</f>
        <v>0.78</v>
      </c>
      <c r="E17" s="2">
        <f t="shared" si="3"/>
        <v>0.8</v>
      </c>
      <c r="F17" s="2">
        <f t="shared" si="3"/>
        <v>0.82</v>
      </c>
      <c r="G17" s="2">
        <f t="shared" si="3"/>
        <v>0.84000000000000008</v>
      </c>
      <c r="H17" s="2">
        <f t="shared" si="3"/>
        <v>0.87999999999999989</v>
      </c>
      <c r="I17" s="2">
        <f t="shared" si="3"/>
        <v>0.9</v>
      </c>
      <c r="J17" s="2">
        <f t="shared" si="3"/>
        <v>0.94000000000000006</v>
      </c>
      <c r="K17" s="2">
        <f t="shared" si="3"/>
        <v>0.96</v>
      </c>
      <c r="L17" s="2">
        <f t="shared" si="3"/>
        <v>1</v>
      </c>
    </row>
    <row r="18" spans="1:12" x14ac:dyDescent="0.15">
      <c r="A18" s="1"/>
      <c r="B18" t="s">
        <v>13</v>
      </c>
      <c r="C18" s="2">
        <f>(C3+C7*2+0.1*2)*(C4+C7*2+0.1*2)*C6*C5</f>
        <v>0.81</v>
      </c>
      <c r="D18" s="2">
        <f t="shared" ref="D18:L18" si="4">(D3+D7*2+0.1*2)*(D4+D7*2+0.1*2)*D6*D5</f>
        <v>0.85499999999999998</v>
      </c>
      <c r="E18" s="2">
        <f t="shared" si="4"/>
        <v>0.9</v>
      </c>
      <c r="F18" s="2">
        <f t="shared" si="4"/>
        <v>0.94500000000000006</v>
      </c>
      <c r="G18" s="2">
        <f t="shared" si="4"/>
        <v>0.9900000000000001</v>
      </c>
      <c r="H18" s="2">
        <f t="shared" si="4"/>
        <v>1.0800000000000003</v>
      </c>
      <c r="I18" s="2">
        <f t="shared" si="4"/>
        <v>1.125</v>
      </c>
      <c r="J18" s="2">
        <f t="shared" si="4"/>
        <v>1.458</v>
      </c>
      <c r="K18" s="2">
        <f t="shared" si="4"/>
        <v>1.5120000000000002</v>
      </c>
      <c r="L18" s="2">
        <f t="shared" si="4"/>
        <v>1.62</v>
      </c>
    </row>
    <row r="19" spans="1:12" x14ac:dyDescent="0.15">
      <c r="A19" s="1"/>
      <c r="B19" t="s">
        <v>55</v>
      </c>
      <c r="C19" s="2">
        <f>(C3+C7*2+0.1*2+C4+C7*2+0.1*2)*2*C6*C5</f>
        <v>1.8000000000000003</v>
      </c>
      <c r="D19" s="2">
        <f t="shared" ref="D19:L19" si="5">(D3+D7*2+0.1*2+D4+D7*2+0.1*2)*2*D6*D5</f>
        <v>1.85</v>
      </c>
      <c r="E19" s="2">
        <f t="shared" si="5"/>
        <v>1.9000000000000001</v>
      </c>
      <c r="F19" s="2">
        <f t="shared" si="5"/>
        <v>1.9500000000000002</v>
      </c>
      <c r="G19" s="2">
        <f t="shared" si="5"/>
        <v>2</v>
      </c>
      <c r="H19" s="2">
        <f t="shared" si="5"/>
        <v>2.1</v>
      </c>
      <c r="I19" s="2">
        <f t="shared" si="5"/>
        <v>2.15</v>
      </c>
      <c r="J19" s="2">
        <f t="shared" si="5"/>
        <v>2.6999999999999997</v>
      </c>
      <c r="K19" s="2">
        <f t="shared" si="5"/>
        <v>2.7600000000000002</v>
      </c>
      <c r="L19" s="2">
        <f t="shared" si="5"/>
        <v>2.88</v>
      </c>
    </row>
    <row r="20" spans="1:12" x14ac:dyDescent="0.15">
      <c r="A20" s="1"/>
      <c r="B20" t="s">
        <v>53</v>
      </c>
      <c r="C20" s="2">
        <f>1/C9*C13*C18*C5</f>
        <v>109.38521739130435</v>
      </c>
      <c r="D20" s="2">
        <f t="shared" ref="D20:L20" si="6">1/D9*D13*D18*D5</f>
        <v>115.46217391304347</v>
      </c>
      <c r="E20" s="2">
        <f t="shared" si="6"/>
        <v>121.53913043478261</v>
      </c>
      <c r="F20" s="2">
        <f t="shared" si="6"/>
        <v>124.15846153846152</v>
      </c>
      <c r="G20" s="2">
        <f t="shared" si="6"/>
        <v>130.07076923076923</v>
      </c>
      <c r="H20" s="2">
        <f t="shared" si="6"/>
        <v>115.00540540540544</v>
      </c>
      <c r="I20" s="2">
        <f t="shared" si="6"/>
        <v>119.79729729729729</v>
      </c>
      <c r="J20" s="2">
        <f t="shared" si="6"/>
        <v>148.3596</v>
      </c>
      <c r="K20" s="2">
        <f t="shared" si="6"/>
        <v>153.85440000000003</v>
      </c>
      <c r="L20" s="2">
        <f t="shared" si="6"/>
        <v>140.33593220338986</v>
      </c>
    </row>
    <row r="21" spans="1:12" x14ac:dyDescent="0.15">
      <c r="A21" s="1"/>
      <c r="B21" t="s">
        <v>14</v>
      </c>
      <c r="C21" s="2">
        <f>(C3+C7+C4+C7)*2*C7*C8*C5-PI()*C7*(C2^2+0.8^2)/4</f>
        <v>2.1786725877128168</v>
      </c>
      <c r="D21" s="2">
        <f t="shared" ref="D21:L21" si="7">(D3+D7+D4+D7)*2*D7*D8*D5-PI()*D7*(D2^2+0.8^2)/4</f>
        <v>2.2352931657684252</v>
      </c>
      <c r="E21" s="2">
        <f t="shared" si="7"/>
        <v>2.2879867530070466</v>
      </c>
      <c r="F21" s="2">
        <f t="shared" si="7"/>
        <v>2.3367533494286805</v>
      </c>
      <c r="G21" s="2">
        <f t="shared" si="7"/>
        <v>2.381592955033327</v>
      </c>
      <c r="H21" s="2">
        <f t="shared" si="7"/>
        <v>2.4864892556584457</v>
      </c>
      <c r="I21" s="2">
        <f t="shared" si="7"/>
        <v>2.5945498269453435</v>
      </c>
      <c r="J21" s="2">
        <f t="shared" si="7"/>
        <v>2.9577746688940199</v>
      </c>
      <c r="K21" s="2">
        <f t="shared" si="7"/>
        <v>3.2341637815044755</v>
      </c>
      <c r="L21" s="2">
        <f t="shared" si="7"/>
        <v>3.6909381304589592</v>
      </c>
    </row>
    <row r="22" spans="1:12" x14ac:dyDescent="0.15">
      <c r="A22" s="1"/>
      <c r="B22" t="s">
        <v>56</v>
      </c>
      <c r="C22" s="2">
        <f>C21/C7*2*C5</f>
        <v>17.429380701702534</v>
      </c>
      <c r="D22" s="2">
        <f t="shared" ref="D22:L22" si="8">D21/D7*2*D5</f>
        <v>17.882345326147401</v>
      </c>
      <c r="E22" s="2">
        <f t="shared" si="8"/>
        <v>18.303894024056373</v>
      </c>
      <c r="F22" s="2">
        <f t="shared" si="8"/>
        <v>18.694026795429444</v>
      </c>
      <c r="G22" s="2">
        <f t="shared" si="8"/>
        <v>19.052743640266616</v>
      </c>
      <c r="H22" s="2">
        <f t="shared" si="8"/>
        <v>19.891914045267566</v>
      </c>
      <c r="I22" s="2">
        <f t="shared" si="8"/>
        <v>20.756398615562748</v>
      </c>
      <c r="J22" s="2">
        <f t="shared" si="8"/>
        <v>23.662197351152159</v>
      </c>
      <c r="K22" s="2">
        <f t="shared" si="8"/>
        <v>25.873310252035804</v>
      </c>
      <c r="L22" s="2">
        <f t="shared" si="8"/>
        <v>29.527505043671674</v>
      </c>
    </row>
    <row r="23" spans="1:12" x14ac:dyDescent="0.15">
      <c r="A23" s="1"/>
      <c r="B23" t="s">
        <v>54</v>
      </c>
      <c r="C23" s="2">
        <f>1/C9*C13*C21*C5</f>
        <v>294.21552423634819</v>
      </c>
      <c r="D23" s="2">
        <f t="shared" ref="D23:L23" si="9">1/D9*D13*D21*D5</f>
        <v>301.86176403811862</v>
      </c>
      <c r="E23" s="2">
        <f t="shared" si="9"/>
        <v>308.97768934086463</v>
      </c>
      <c r="F23" s="2">
        <f t="shared" si="9"/>
        <v>307.01344006339889</v>
      </c>
      <c r="G23" s="2">
        <f t="shared" si="9"/>
        <v>312.90467439976322</v>
      </c>
      <c r="H23" s="2">
        <f t="shared" si="9"/>
        <v>264.77750452146694</v>
      </c>
      <c r="I23" s="2">
        <f t="shared" si="9"/>
        <v>276.28449508553115</v>
      </c>
      <c r="J23" s="2">
        <f t="shared" si="9"/>
        <v>300.97000464146038</v>
      </c>
      <c r="K23" s="2">
        <f t="shared" si="9"/>
        <v>329.09413234464432</v>
      </c>
      <c r="L23" s="2">
        <f t="shared" si="9"/>
        <v>319.73533533518207</v>
      </c>
    </row>
    <row r="24" spans="1:12" x14ac:dyDescent="0.15">
      <c r="A24" s="1"/>
      <c r="B24" t="s">
        <v>9</v>
      </c>
      <c r="C24" s="2">
        <f>C9*C5</f>
        <v>0.23</v>
      </c>
      <c r="D24" s="2">
        <f t="shared" ref="D24:L24" si="10">D9*D5</f>
        <v>0.23</v>
      </c>
      <c r="E24" s="2">
        <f t="shared" si="10"/>
        <v>0.23</v>
      </c>
      <c r="F24" s="2">
        <f t="shared" si="10"/>
        <v>0.26</v>
      </c>
      <c r="G24" s="2">
        <f t="shared" si="10"/>
        <v>0.26</v>
      </c>
      <c r="H24" s="2">
        <f t="shared" si="10"/>
        <v>0.37</v>
      </c>
      <c r="I24" s="2">
        <f t="shared" si="10"/>
        <v>0.37</v>
      </c>
      <c r="J24" s="2">
        <f t="shared" si="10"/>
        <v>0.45</v>
      </c>
      <c r="K24" s="2">
        <f t="shared" si="10"/>
        <v>0.45</v>
      </c>
      <c r="L24" s="2">
        <f t="shared" si="10"/>
        <v>0.59</v>
      </c>
    </row>
    <row r="25" spans="1:12" x14ac:dyDescent="0.15">
      <c r="A25" s="1"/>
      <c r="B25" t="s">
        <v>59</v>
      </c>
      <c r="C25" s="2">
        <f>(C10+C11)*2*C12*C5</f>
        <v>0.7248</v>
      </c>
      <c r="D25" s="2">
        <f t="shared" ref="D25:L25" si="11">(D10+D11)*2*D12*D5</f>
        <v>0.7248</v>
      </c>
      <c r="E25" s="2">
        <f t="shared" si="11"/>
        <v>0.7248</v>
      </c>
      <c r="F25" s="2">
        <f t="shared" si="11"/>
        <v>0.77279999999999993</v>
      </c>
      <c r="G25" s="2">
        <f t="shared" si="11"/>
        <v>0.77279999999999993</v>
      </c>
      <c r="H25" s="2">
        <f t="shared" si="11"/>
        <v>0.98560000000000014</v>
      </c>
      <c r="I25" s="2">
        <f t="shared" si="11"/>
        <v>0.98560000000000014</v>
      </c>
      <c r="J25" s="2">
        <f t="shared" si="11"/>
        <v>1.0920000000000001</v>
      </c>
      <c r="K25" s="2">
        <f t="shared" si="11"/>
        <v>1.0920000000000001</v>
      </c>
      <c r="L25" s="2">
        <f t="shared" si="11"/>
        <v>1.3440000000000001</v>
      </c>
    </row>
    <row r="26" spans="1:12" x14ac:dyDescent="0.15">
      <c r="A26" s="1"/>
      <c r="B26" t="s">
        <v>51</v>
      </c>
      <c r="C26" s="2">
        <f>C13*C5</f>
        <v>31.06</v>
      </c>
      <c r="D26" s="2">
        <f t="shared" ref="D26:L26" si="12">D13*D5</f>
        <v>31.06</v>
      </c>
      <c r="E26" s="2">
        <f t="shared" si="12"/>
        <v>31.06</v>
      </c>
      <c r="F26" s="2">
        <f t="shared" si="12"/>
        <v>34.159999999999997</v>
      </c>
      <c r="G26" s="2">
        <f t="shared" si="12"/>
        <v>34.159999999999997</v>
      </c>
      <c r="H26" s="2">
        <f t="shared" si="12"/>
        <v>39.4</v>
      </c>
      <c r="I26" s="2">
        <f t="shared" si="12"/>
        <v>39.4</v>
      </c>
      <c r="J26" s="2">
        <f t="shared" si="12"/>
        <v>45.79</v>
      </c>
      <c r="K26" s="2">
        <f t="shared" si="12"/>
        <v>45.79</v>
      </c>
      <c r="L26" s="2">
        <f t="shared" si="12"/>
        <v>51.11</v>
      </c>
    </row>
    <row r="27" spans="1:12" x14ac:dyDescent="0.15">
      <c r="A27" s="1"/>
      <c r="B27" t="s">
        <v>17</v>
      </c>
      <c r="C27" s="2">
        <f>C3*C4*C14*C5</f>
        <v>0.36300000000000004</v>
      </c>
      <c r="D27" s="2">
        <f t="shared" ref="D27:L27" si="13">D3*D4*D14*D5</f>
        <v>0.39600000000000002</v>
      </c>
      <c r="E27" s="2">
        <f t="shared" si="13"/>
        <v>0.42900000000000005</v>
      </c>
      <c r="F27" s="2">
        <f t="shared" si="13"/>
        <v>0.46199999999999997</v>
      </c>
      <c r="G27" s="2">
        <f t="shared" si="13"/>
        <v>0.495</v>
      </c>
      <c r="H27" s="2">
        <f t="shared" si="13"/>
        <v>0.56100000000000005</v>
      </c>
      <c r="I27" s="2">
        <f t="shared" si="13"/>
        <v>0.59400000000000008</v>
      </c>
      <c r="J27" s="2">
        <f t="shared" si="13"/>
        <v>0.66</v>
      </c>
      <c r="K27" s="2">
        <f t="shared" si="13"/>
        <v>0.69300000000000017</v>
      </c>
      <c r="L27" s="2">
        <f t="shared" si="13"/>
        <v>0.7589999999999999</v>
      </c>
    </row>
    <row r="28" spans="1:12" x14ac:dyDescent="0.15">
      <c r="A28" s="1"/>
      <c r="B28" t="s">
        <v>64</v>
      </c>
      <c r="C28" s="2">
        <f>C16+C18+C21+C24</f>
        <v>3.579672587712817</v>
      </c>
      <c r="D28" s="2">
        <f t="shared" ref="D28:L28" si="14">D16+D18+D21+D24</f>
        <v>3.7002931657684255</v>
      </c>
      <c r="E28" s="2">
        <f t="shared" si="14"/>
        <v>3.8169867530070465</v>
      </c>
      <c r="F28" s="2">
        <f t="shared" si="14"/>
        <v>3.9597533494286807</v>
      </c>
      <c r="G28" s="2">
        <f t="shared" si="14"/>
        <v>4.0685929550333269</v>
      </c>
      <c r="H28" s="2">
        <f t="shared" si="14"/>
        <v>4.411489255658446</v>
      </c>
      <c r="I28" s="2">
        <f t="shared" si="14"/>
        <v>4.5835498269453439</v>
      </c>
      <c r="J28" s="2">
        <f t="shared" si="14"/>
        <v>5.3977746688940202</v>
      </c>
      <c r="K28" s="2">
        <f t="shared" si="14"/>
        <v>5.7471637815044758</v>
      </c>
      <c r="L28" s="2">
        <f t="shared" si="14"/>
        <v>6.4899381304589596</v>
      </c>
    </row>
    <row r="30" spans="1:12" x14ac:dyDescent="0.15">
      <c r="B30" t="s">
        <v>36</v>
      </c>
      <c r="D30" t="s">
        <v>38</v>
      </c>
      <c r="E30" t="s">
        <v>40</v>
      </c>
    </row>
    <row r="31" spans="1:12" x14ac:dyDescent="0.15">
      <c r="A31" s="1" t="s">
        <v>0</v>
      </c>
      <c r="B31" s="3" t="s">
        <v>37</v>
      </c>
      <c r="C31" s="2">
        <v>0.8</v>
      </c>
      <c r="D31" s="2">
        <v>0.9</v>
      </c>
      <c r="E31" s="2">
        <v>1</v>
      </c>
      <c r="F31" s="2">
        <v>1.1000000000000001</v>
      </c>
      <c r="G31" s="2">
        <v>1.2</v>
      </c>
      <c r="H31" s="2">
        <v>1.35</v>
      </c>
      <c r="I31" s="2">
        <v>1.5</v>
      </c>
      <c r="J31" s="1"/>
      <c r="K31" s="1"/>
      <c r="L31" s="1"/>
    </row>
    <row r="32" spans="1:12" x14ac:dyDescent="0.15">
      <c r="B32" t="s">
        <v>65</v>
      </c>
      <c r="C32" s="2">
        <v>1.1000000000000001</v>
      </c>
      <c r="D32" s="2">
        <v>1.1000000000000001</v>
      </c>
      <c r="E32" s="2">
        <v>1.1000000000000001</v>
      </c>
      <c r="F32" s="2">
        <v>1.1000000000000001</v>
      </c>
      <c r="G32" s="2">
        <v>1.1000000000000001</v>
      </c>
      <c r="H32" s="2">
        <v>1.1000000000000001</v>
      </c>
      <c r="I32" s="2">
        <v>1.1000000000000001</v>
      </c>
    </row>
    <row r="33" spans="1:9" x14ac:dyDescent="0.15">
      <c r="B33" t="s">
        <v>66</v>
      </c>
      <c r="C33" s="2">
        <v>1.1000000000000001</v>
      </c>
      <c r="D33" s="2">
        <v>1.2</v>
      </c>
      <c r="E33" s="2">
        <v>1.3</v>
      </c>
      <c r="F33" s="2">
        <v>1.4</v>
      </c>
      <c r="G33" s="2">
        <v>1.5</v>
      </c>
      <c r="H33" s="2">
        <v>1.7</v>
      </c>
      <c r="I33" s="2">
        <v>2.5</v>
      </c>
    </row>
    <row r="34" spans="1:9" x14ac:dyDescent="0.15">
      <c r="B34" t="s">
        <v>5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</row>
    <row r="35" spans="1:9" x14ac:dyDescent="0.15">
      <c r="B35" t="s">
        <v>6</v>
      </c>
      <c r="C35" s="2">
        <v>0.25</v>
      </c>
      <c r="D35" s="2">
        <v>0.25</v>
      </c>
      <c r="E35" s="2">
        <v>0.25</v>
      </c>
      <c r="F35" s="2">
        <v>0.25</v>
      </c>
      <c r="G35" s="2">
        <v>0.25</v>
      </c>
      <c r="H35" s="2">
        <v>0.25</v>
      </c>
      <c r="I35" s="2">
        <v>0.25</v>
      </c>
    </row>
    <row r="36" spans="1:9" x14ac:dyDescent="0.15">
      <c r="B36" t="s">
        <v>7</v>
      </c>
      <c r="C36" s="2">
        <v>0.25</v>
      </c>
      <c r="D36" s="2">
        <v>0.25</v>
      </c>
      <c r="E36" s="2">
        <v>0.25</v>
      </c>
      <c r="F36" s="2">
        <v>0.25</v>
      </c>
      <c r="G36" s="2">
        <v>0.25</v>
      </c>
      <c r="H36" s="2">
        <v>0.25</v>
      </c>
      <c r="I36" s="2">
        <v>0.25</v>
      </c>
    </row>
    <row r="37" spans="1:9" x14ac:dyDescent="0.15">
      <c r="B37" t="s">
        <v>8</v>
      </c>
      <c r="C37" s="2">
        <f t="shared" ref="C37:I37" si="15">1.8+C31</f>
        <v>2.6</v>
      </c>
      <c r="D37" s="2">
        <f t="shared" si="15"/>
        <v>2.7</v>
      </c>
      <c r="E37" s="2">
        <f t="shared" si="15"/>
        <v>2.8</v>
      </c>
      <c r="F37" s="2">
        <f t="shared" si="15"/>
        <v>2.9000000000000004</v>
      </c>
      <c r="G37" s="2">
        <f t="shared" si="15"/>
        <v>3</v>
      </c>
      <c r="H37" s="2">
        <f t="shared" si="15"/>
        <v>3.1500000000000004</v>
      </c>
      <c r="I37" s="2">
        <f t="shared" si="15"/>
        <v>3.3</v>
      </c>
    </row>
    <row r="38" spans="1:9" x14ac:dyDescent="0.15">
      <c r="B38" t="s">
        <v>9</v>
      </c>
      <c r="C38" s="2">
        <v>0.23</v>
      </c>
      <c r="D38" s="2">
        <v>0.23</v>
      </c>
      <c r="E38" s="2">
        <v>0.23</v>
      </c>
      <c r="F38" s="2">
        <v>0.26</v>
      </c>
      <c r="G38" s="2">
        <v>0.26</v>
      </c>
      <c r="H38" s="2">
        <v>0.37</v>
      </c>
      <c r="I38" s="2">
        <v>0.37</v>
      </c>
    </row>
    <row r="39" spans="1:9" x14ac:dyDescent="0.15">
      <c r="B39" t="s">
        <v>62</v>
      </c>
      <c r="C39" s="2">
        <v>1.56</v>
      </c>
      <c r="D39" s="2">
        <v>1.56</v>
      </c>
      <c r="E39" s="2">
        <v>1.56</v>
      </c>
      <c r="F39" s="2">
        <v>1.76</v>
      </c>
      <c r="G39" s="2">
        <v>1.76</v>
      </c>
      <c r="H39" s="2">
        <v>2.06</v>
      </c>
      <c r="I39" s="2">
        <v>2.06</v>
      </c>
    </row>
    <row r="40" spans="1:9" x14ac:dyDescent="0.15">
      <c r="B40" t="s">
        <v>63</v>
      </c>
      <c r="C40" s="2">
        <v>1.46</v>
      </c>
      <c r="D40" s="2">
        <v>1.46</v>
      </c>
      <c r="E40" s="2">
        <v>1.46</v>
      </c>
      <c r="F40" s="2">
        <v>1.46</v>
      </c>
      <c r="G40" s="2">
        <v>1.46</v>
      </c>
      <c r="H40" s="2">
        <v>1.46</v>
      </c>
      <c r="I40" s="2">
        <v>1.46</v>
      </c>
    </row>
    <row r="41" spans="1:9" x14ac:dyDescent="0.15">
      <c r="B41" t="s">
        <v>61</v>
      </c>
      <c r="C41" s="2">
        <v>0.12</v>
      </c>
      <c r="D41" s="2">
        <v>0.12</v>
      </c>
      <c r="E41" s="2">
        <v>0.12</v>
      </c>
      <c r="F41" s="2">
        <v>0.12</v>
      </c>
      <c r="G41" s="2">
        <v>0.12</v>
      </c>
      <c r="H41" s="2">
        <v>0.14000000000000001</v>
      </c>
      <c r="I41" s="2">
        <v>0.14000000000000001</v>
      </c>
    </row>
    <row r="42" spans="1:9" x14ac:dyDescent="0.15">
      <c r="B42" t="s">
        <v>10</v>
      </c>
      <c r="C42" s="2">
        <v>31.06</v>
      </c>
      <c r="D42" s="2">
        <v>31.06</v>
      </c>
      <c r="E42" s="2">
        <v>31.06</v>
      </c>
      <c r="F42" s="2">
        <v>34.159999999999997</v>
      </c>
      <c r="G42" s="2">
        <v>34.159999999999997</v>
      </c>
      <c r="H42" s="2">
        <v>39.4</v>
      </c>
      <c r="I42" s="2">
        <v>39.4</v>
      </c>
    </row>
    <row r="43" spans="1:9" x14ac:dyDescent="0.15">
      <c r="B43" t="s">
        <v>18</v>
      </c>
      <c r="C43" s="2">
        <v>0.3</v>
      </c>
      <c r="D43" s="2">
        <v>0.3</v>
      </c>
      <c r="E43" s="2">
        <v>0.3</v>
      </c>
      <c r="F43" s="2">
        <v>0.3</v>
      </c>
      <c r="G43" s="2">
        <v>0.3</v>
      </c>
      <c r="H43" s="2">
        <v>0.3</v>
      </c>
      <c r="I43" s="2">
        <v>0.3</v>
      </c>
    </row>
    <row r="44" spans="1:9" x14ac:dyDescent="0.15">
      <c r="A44" t="s">
        <v>11</v>
      </c>
      <c r="C44" s="2" t="str">
        <f>"矩形直线混凝土污水检查井"&amp;C33&amp;"×"&amp;C32</f>
        <v>矩形直线混凝土污水检查井1.1×1.1</v>
      </c>
      <c r="D44" s="2" t="str">
        <f t="shared" ref="D44:I44" si="16">"矩形直线混凝土污水检查井"&amp;D33&amp;"×"&amp;D32</f>
        <v>矩形直线混凝土污水检查井1.2×1.1</v>
      </c>
      <c r="E44" s="2" t="str">
        <f t="shared" si="16"/>
        <v>矩形直线混凝土污水检查井1.3×1.1</v>
      </c>
      <c r="F44" s="2" t="str">
        <f t="shared" si="16"/>
        <v>矩形直线混凝土污水检查井1.4×1.1</v>
      </c>
      <c r="G44" s="2" t="str">
        <f t="shared" si="16"/>
        <v>矩形直线混凝土污水检查井1.5×1.1</v>
      </c>
      <c r="H44" s="2" t="str">
        <f t="shared" si="16"/>
        <v>矩形直线混凝土污水检查井1.7×1.1</v>
      </c>
      <c r="I44" s="2" t="str">
        <f t="shared" si="16"/>
        <v>矩形直线混凝土污水检查井2.5×1.1</v>
      </c>
    </row>
    <row r="45" spans="1:9" x14ac:dyDescent="0.15">
      <c r="B45" t="s">
        <v>12</v>
      </c>
      <c r="C45" s="2">
        <f t="shared" ref="C45:I45" si="17">(C32+C36*2+0.15*2)*(C33+C36*2+0.15*2)*0.1*C34</f>
        <v>0.36100000000000004</v>
      </c>
      <c r="D45" s="2">
        <f t="shared" si="17"/>
        <v>0.38000000000000006</v>
      </c>
      <c r="E45" s="2">
        <f t="shared" si="17"/>
        <v>0.39900000000000008</v>
      </c>
      <c r="F45" s="2">
        <f t="shared" si="17"/>
        <v>0.41799999999999998</v>
      </c>
      <c r="G45" s="2">
        <f t="shared" si="17"/>
        <v>0.43700000000000006</v>
      </c>
      <c r="H45" s="2">
        <f t="shared" si="17"/>
        <v>0.47500000000000003</v>
      </c>
      <c r="I45" s="2">
        <f t="shared" si="17"/>
        <v>0.62700000000000011</v>
      </c>
    </row>
    <row r="46" spans="1:9" x14ac:dyDescent="0.15">
      <c r="B46" t="s">
        <v>57</v>
      </c>
      <c r="C46" s="2">
        <f>(C32+C36*2+0.15*2+C33+C36*2+0.15*2)*2*0.1*C34</f>
        <v>0.76</v>
      </c>
      <c r="D46" s="2">
        <f t="shared" ref="D46:I46" si="18">(D32+D36*2+0.15*2+D33+D36*2+0.15*2)*2*0.1*D34</f>
        <v>0.78</v>
      </c>
      <c r="E46" s="2">
        <f t="shared" si="18"/>
        <v>0.8</v>
      </c>
      <c r="F46" s="2">
        <f t="shared" si="18"/>
        <v>0.82</v>
      </c>
      <c r="G46" s="2">
        <f t="shared" si="18"/>
        <v>0.84000000000000008</v>
      </c>
      <c r="H46" s="2">
        <f t="shared" si="18"/>
        <v>0.87999999999999989</v>
      </c>
      <c r="I46" s="2">
        <f t="shared" si="18"/>
        <v>1.04</v>
      </c>
    </row>
    <row r="47" spans="1:9" x14ac:dyDescent="0.15">
      <c r="B47" t="s">
        <v>13</v>
      </c>
      <c r="C47" s="2">
        <f t="shared" ref="C47:I47" si="19">(C32+C36*2+0.1*2)*(C33+C36*2+0.1*2)*C35*C34</f>
        <v>0.81</v>
      </c>
      <c r="D47" s="2">
        <f t="shared" si="19"/>
        <v>0.85499999999999998</v>
      </c>
      <c r="E47" s="2">
        <f t="shared" si="19"/>
        <v>0.9</v>
      </c>
      <c r="F47" s="2">
        <f t="shared" si="19"/>
        <v>0.94500000000000006</v>
      </c>
      <c r="G47" s="2">
        <f t="shared" si="19"/>
        <v>0.9900000000000001</v>
      </c>
      <c r="H47" s="2">
        <f t="shared" si="19"/>
        <v>1.0800000000000003</v>
      </c>
      <c r="I47" s="2">
        <f t="shared" si="19"/>
        <v>1.4400000000000002</v>
      </c>
    </row>
    <row r="48" spans="1:9" x14ac:dyDescent="0.15">
      <c r="B48" t="s">
        <v>55</v>
      </c>
      <c r="C48" s="2">
        <f>(C32+C36*2+0.1*2+C33+C36*2+0.1*2)*2*C35*C34</f>
        <v>1.8000000000000003</v>
      </c>
      <c r="D48" s="2">
        <f t="shared" ref="D48:I48" si="20">(D32+D36*2+0.1*2+D33+D36*2+0.1*2)*2*D35*D34</f>
        <v>1.85</v>
      </c>
      <c r="E48" s="2">
        <f t="shared" si="20"/>
        <v>1.9000000000000001</v>
      </c>
      <c r="F48" s="2">
        <f t="shared" si="20"/>
        <v>1.9500000000000002</v>
      </c>
      <c r="G48" s="2">
        <f t="shared" si="20"/>
        <v>2</v>
      </c>
      <c r="H48" s="2">
        <f t="shared" si="20"/>
        <v>2.1</v>
      </c>
      <c r="I48" s="2">
        <f t="shared" si="20"/>
        <v>2.5</v>
      </c>
    </row>
    <row r="49" spans="1:12" x14ac:dyDescent="0.15">
      <c r="B49" t="s">
        <v>53</v>
      </c>
      <c r="C49" s="2">
        <f>1/C38*C42*C47*C34</f>
        <v>109.38521739130435</v>
      </c>
      <c r="D49" s="2">
        <f t="shared" ref="D49" si="21">1/D38*D42*D47*D34</f>
        <v>115.46217391304347</v>
      </c>
      <c r="E49" s="2">
        <f t="shared" ref="E49" si="22">1/E38*E42*E47*E34</f>
        <v>121.53913043478261</v>
      </c>
      <c r="F49" s="2">
        <f t="shared" ref="F49" si="23">1/F38*F42*F47*F34</f>
        <v>124.15846153846152</v>
      </c>
      <c r="G49" s="2">
        <f t="shared" ref="G49" si="24">1/G38*G42*G47*G34</f>
        <v>130.07076923076923</v>
      </c>
      <c r="H49" s="2">
        <f t="shared" ref="H49" si="25">1/H38*H42*H47*H34</f>
        <v>115.00540540540544</v>
      </c>
      <c r="I49" s="2">
        <f t="shared" ref="I49" si="26">1/I38*I42*I47*I34</f>
        <v>153.34054054054056</v>
      </c>
    </row>
    <row r="50" spans="1:12" x14ac:dyDescent="0.15">
      <c r="B50" t="s">
        <v>14</v>
      </c>
      <c r="C50" s="2">
        <f>(C32+C36+C33+C36)*2*C36*C37*C34-PI()*C36*(C31^2+0.8^2)/4</f>
        <v>3.2586725877128169</v>
      </c>
      <c r="D50" s="2">
        <f>(D32+D36+D33+D36)*2*D36*D37*D34-PI()*D36*(D31^2+0.8^2)/4</f>
        <v>3.495293165768425</v>
      </c>
      <c r="E50" s="2">
        <f t="shared" ref="E50:I50" si="27">(E32+E36+E33+E36)*2*E36*E37*E34-PI()*E36*(E31^2+0.8^2)/4</f>
        <v>3.7379867530070467</v>
      </c>
      <c r="F50" s="2">
        <f t="shared" si="27"/>
        <v>3.9867533494286809</v>
      </c>
      <c r="G50" s="2">
        <f t="shared" si="27"/>
        <v>4.2415929550333269</v>
      </c>
      <c r="H50" s="2">
        <f t="shared" si="27"/>
        <v>4.7139892556584462</v>
      </c>
      <c r="I50" s="2">
        <f t="shared" si="27"/>
        <v>6.1975498269453428</v>
      </c>
    </row>
    <row r="51" spans="1:12" x14ac:dyDescent="0.15">
      <c r="B51" t="s">
        <v>56</v>
      </c>
      <c r="C51" s="2">
        <f>C50/C36*2*C34</f>
        <v>26.069380701702535</v>
      </c>
      <c r="D51" s="2">
        <f t="shared" ref="D51" si="28">D50/D36*2*D34</f>
        <v>27.9623453261474</v>
      </c>
      <c r="E51" s="2">
        <f t="shared" ref="E51" si="29">E50/E36*2*E34</f>
        <v>29.903894024056374</v>
      </c>
      <c r="F51" s="2">
        <f t="shared" ref="F51" si="30">F50/F36*2*F34</f>
        <v>31.894026795429447</v>
      </c>
      <c r="G51" s="2">
        <f t="shared" ref="G51" si="31">G50/G36*2*G34</f>
        <v>33.932743640266615</v>
      </c>
      <c r="H51" s="2">
        <f t="shared" ref="H51" si="32">H50/H36*2*H34</f>
        <v>37.711914045267569</v>
      </c>
      <c r="I51" s="2">
        <f t="shared" ref="I51" si="33">I50/I36*2*I34</f>
        <v>49.580398615562743</v>
      </c>
    </row>
    <row r="52" spans="1:12" x14ac:dyDescent="0.15">
      <c r="B52" t="s">
        <v>54</v>
      </c>
      <c r="C52" s="2">
        <f>1/C38*C42*C50*C34</f>
        <v>440.06248075808736</v>
      </c>
      <c r="D52" s="2">
        <f t="shared" ref="D52" si="34">1/D38*D42*D50*D34</f>
        <v>472.01654664681428</v>
      </c>
      <c r="E52" s="2">
        <f t="shared" ref="E52" si="35">1/E38*E42*E50*E34</f>
        <v>504.79073281912554</v>
      </c>
      <c r="F52" s="2">
        <f t="shared" ref="F52" si="36">1/F38*F42*F50*F34</f>
        <v>523.79805544801422</v>
      </c>
      <c r="G52" s="2">
        <f t="shared" ref="G52" si="37">1/G38*G42*G50*G34</f>
        <v>557.2800590151478</v>
      </c>
      <c r="H52" s="2">
        <f t="shared" ref="H52" si="38">1/H38*H42*H50*H34</f>
        <v>501.97615317011559</v>
      </c>
      <c r="I52" s="2">
        <f t="shared" ref="I52" si="39">1/I38*I42*I50*I34</f>
        <v>659.95530589634188</v>
      </c>
    </row>
    <row r="53" spans="1:12" x14ac:dyDescent="0.15">
      <c r="B53" t="s">
        <v>9</v>
      </c>
      <c r="C53" s="2">
        <f t="shared" ref="C53:I53" si="40">C38*C34</f>
        <v>0.23</v>
      </c>
      <c r="D53" s="2">
        <f t="shared" si="40"/>
        <v>0.23</v>
      </c>
      <c r="E53" s="2">
        <f t="shared" si="40"/>
        <v>0.23</v>
      </c>
      <c r="F53" s="2">
        <f t="shared" si="40"/>
        <v>0.26</v>
      </c>
      <c r="G53" s="2">
        <f t="shared" si="40"/>
        <v>0.26</v>
      </c>
      <c r="H53" s="2">
        <f t="shared" si="40"/>
        <v>0.37</v>
      </c>
      <c r="I53" s="2">
        <f t="shared" si="40"/>
        <v>0.37</v>
      </c>
    </row>
    <row r="54" spans="1:12" x14ac:dyDescent="0.15">
      <c r="B54" t="s">
        <v>59</v>
      </c>
      <c r="C54" s="2">
        <f>(C39+C40)*2*C41*C34</f>
        <v>0.7248</v>
      </c>
      <c r="D54" s="2">
        <f t="shared" ref="D54:I54" si="41">(D39+D40)*2*D41*D34</f>
        <v>0.7248</v>
      </c>
      <c r="E54" s="2">
        <f t="shared" si="41"/>
        <v>0.7248</v>
      </c>
      <c r="F54" s="2">
        <f t="shared" si="41"/>
        <v>0.77279999999999993</v>
      </c>
      <c r="G54" s="2">
        <f t="shared" si="41"/>
        <v>0.77279999999999993</v>
      </c>
      <c r="H54" s="2">
        <f t="shared" si="41"/>
        <v>0.98560000000000014</v>
      </c>
      <c r="I54" s="2">
        <f t="shared" si="41"/>
        <v>0.98560000000000014</v>
      </c>
    </row>
    <row r="55" spans="1:12" x14ac:dyDescent="0.15">
      <c r="B55" t="s">
        <v>51</v>
      </c>
      <c r="C55" s="2">
        <f t="shared" ref="C55:I55" si="42">C42*C34</f>
        <v>31.06</v>
      </c>
      <c r="D55" s="2">
        <f t="shared" si="42"/>
        <v>31.06</v>
      </c>
      <c r="E55" s="2">
        <f t="shared" si="42"/>
        <v>31.06</v>
      </c>
      <c r="F55" s="2">
        <f t="shared" si="42"/>
        <v>34.159999999999997</v>
      </c>
      <c r="G55" s="2">
        <f t="shared" si="42"/>
        <v>34.159999999999997</v>
      </c>
      <c r="H55" s="2">
        <f t="shared" si="42"/>
        <v>39.4</v>
      </c>
      <c r="I55" s="2">
        <f t="shared" si="42"/>
        <v>39.4</v>
      </c>
    </row>
    <row r="56" spans="1:12" x14ac:dyDescent="0.15">
      <c r="B56" t="s">
        <v>17</v>
      </c>
      <c r="C56" s="2">
        <f t="shared" ref="C56:I56" si="43">C32*C33*C43*C34</f>
        <v>0.36300000000000004</v>
      </c>
      <c r="D56" s="2">
        <f t="shared" si="43"/>
        <v>0.39600000000000002</v>
      </c>
      <c r="E56" s="2">
        <f t="shared" si="43"/>
        <v>0.42900000000000005</v>
      </c>
      <c r="F56" s="2">
        <f t="shared" si="43"/>
        <v>0.46199999999999997</v>
      </c>
      <c r="G56" s="2">
        <f t="shared" si="43"/>
        <v>0.495</v>
      </c>
      <c r="H56" s="2">
        <f t="shared" si="43"/>
        <v>0.56100000000000005</v>
      </c>
      <c r="I56" s="2">
        <f t="shared" si="43"/>
        <v>0.82499999999999996</v>
      </c>
    </row>
    <row r="57" spans="1:12" x14ac:dyDescent="0.15">
      <c r="B57" t="s">
        <v>64</v>
      </c>
      <c r="C57" s="2">
        <f>C45+C47+C50+C53</f>
        <v>4.6596725877128176</v>
      </c>
      <c r="D57" s="2">
        <f t="shared" ref="D57:I57" si="44">D45+D47+D50+D53</f>
        <v>4.9602931657684257</v>
      </c>
      <c r="E57" s="2">
        <f t="shared" si="44"/>
        <v>5.2669867530070471</v>
      </c>
      <c r="F57" s="2">
        <f t="shared" si="44"/>
        <v>5.6097533494286811</v>
      </c>
      <c r="G57" s="2">
        <f t="shared" si="44"/>
        <v>5.9285929550333272</v>
      </c>
      <c r="H57" s="2">
        <f t="shared" si="44"/>
        <v>6.6389892556584469</v>
      </c>
      <c r="I57" s="2">
        <f t="shared" si="44"/>
        <v>8.6345498269453422</v>
      </c>
    </row>
    <row r="58" spans="1:12" x14ac:dyDescent="0.15">
      <c r="C58">
        <f>ROUNDUP(C57*2700,-2)</f>
        <v>12600</v>
      </c>
      <c r="D58">
        <f t="shared" ref="D58:I58" si="45">ROUNDUP(D57*2700,-2)</f>
        <v>13400</v>
      </c>
      <c r="E58">
        <f t="shared" si="45"/>
        <v>14300</v>
      </c>
      <c r="F58">
        <f t="shared" si="45"/>
        <v>15200</v>
      </c>
      <c r="G58">
        <f t="shared" si="45"/>
        <v>16100</v>
      </c>
      <c r="H58">
        <f t="shared" si="45"/>
        <v>18000</v>
      </c>
      <c r="I58">
        <f t="shared" si="45"/>
        <v>23400</v>
      </c>
    </row>
    <row r="59" spans="1:12" x14ac:dyDescent="0.15">
      <c r="B59" t="s">
        <v>41</v>
      </c>
      <c r="D59" t="s">
        <v>38</v>
      </c>
      <c r="E59" t="s">
        <v>42</v>
      </c>
      <c r="H59" t="s">
        <v>67</v>
      </c>
    </row>
    <row r="60" spans="1:12" x14ac:dyDescent="0.15">
      <c r="A60" s="1" t="s">
        <v>0</v>
      </c>
      <c r="B60" s="3" t="s">
        <v>37</v>
      </c>
      <c r="C60" s="2">
        <v>1</v>
      </c>
      <c r="D60" s="2">
        <v>1.35</v>
      </c>
      <c r="E60" s="2">
        <v>1.65</v>
      </c>
      <c r="F60" s="2">
        <v>2</v>
      </c>
      <c r="G60" s="4"/>
      <c r="H60" s="4"/>
      <c r="I60" s="4"/>
    </row>
    <row r="61" spans="1:12" x14ac:dyDescent="0.15">
      <c r="B61" t="s">
        <v>65</v>
      </c>
      <c r="C61" s="6">
        <v>1.65</v>
      </c>
      <c r="D61" s="6">
        <v>2.2000000000000002</v>
      </c>
      <c r="E61" s="6">
        <v>2.63</v>
      </c>
      <c r="F61" s="6">
        <v>3.15</v>
      </c>
      <c r="G61" s="5"/>
      <c r="H61" s="5"/>
      <c r="I61" s="5"/>
      <c r="J61" s="5"/>
      <c r="K61" s="5"/>
      <c r="L61" s="5"/>
    </row>
    <row r="62" spans="1:12" x14ac:dyDescent="0.15">
      <c r="B62" t="s">
        <v>66</v>
      </c>
      <c r="C62" s="6">
        <v>1.65</v>
      </c>
      <c r="D62" s="6">
        <v>2.2000000000000002</v>
      </c>
      <c r="E62" s="6">
        <v>2.63</v>
      </c>
      <c r="F62" s="6">
        <v>3.15</v>
      </c>
      <c r="G62" s="5"/>
      <c r="H62" s="5"/>
      <c r="I62" s="5"/>
      <c r="J62" s="5"/>
      <c r="K62" s="5"/>
      <c r="L62" s="5"/>
    </row>
    <row r="63" spans="1:12" x14ac:dyDescent="0.15">
      <c r="B63" t="s">
        <v>5</v>
      </c>
      <c r="C63" s="6">
        <v>1</v>
      </c>
      <c r="D63" s="6">
        <v>1</v>
      </c>
      <c r="E63" s="6">
        <v>1</v>
      </c>
      <c r="F63" s="6">
        <v>1</v>
      </c>
      <c r="G63" s="5"/>
      <c r="H63" s="5"/>
      <c r="I63" s="5"/>
      <c r="J63" s="5"/>
      <c r="K63" s="5"/>
      <c r="L63" s="5"/>
    </row>
    <row r="64" spans="1:12" x14ac:dyDescent="0.15">
      <c r="B64" t="s">
        <v>6</v>
      </c>
      <c r="C64" s="6">
        <v>0.3</v>
      </c>
      <c r="D64" s="6">
        <v>0.3</v>
      </c>
      <c r="E64" s="6">
        <v>0.35</v>
      </c>
      <c r="F64" s="6">
        <v>0.35</v>
      </c>
      <c r="G64" s="5"/>
      <c r="H64" s="5"/>
      <c r="I64" s="5"/>
      <c r="J64" s="5"/>
      <c r="K64" s="5"/>
      <c r="L64" s="5"/>
    </row>
    <row r="65" spans="1:12" x14ac:dyDescent="0.15">
      <c r="B65" t="s">
        <v>7</v>
      </c>
      <c r="C65" s="6">
        <v>0.25</v>
      </c>
      <c r="D65" s="6">
        <v>0.25</v>
      </c>
      <c r="E65" s="6">
        <v>0.3</v>
      </c>
      <c r="F65" s="6">
        <v>0.3</v>
      </c>
      <c r="G65" s="5"/>
      <c r="H65" s="5"/>
      <c r="I65" s="5"/>
      <c r="J65" s="5"/>
      <c r="K65" s="5"/>
      <c r="L65" s="5"/>
    </row>
    <row r="66" spans="1:12" x14ac:dyDescent="0.15">
      <c r="B66" t="s">
        <v>8</v>
      </c>
      <c r="C66" s="6">
        <v>1.8</v>
      </c>
      <c r="D66" s="6">
        <v>1.8</v>
      </c>
      <c r="E66" s="6">
        <f>E60+0.36</f>
        <v>2.0099999999999998</v>
      </c>
      <c r="F66" s="6">
        <f>F60+0.36</f>
        <v>2.36</v>
      </c>
      <c r="G66" s="5"/>
      <c r="H66" s="5"/>
      <c r="I66" s="5"/>
      <c r="J66" s="5"/>
      <c r="K66" s="5"/>
      <c r="L66" s="5"/>
    </row>
    <row r="67" spans="1:12" x14ac:dyDescent="0.15">
      <c r="B67" t="s">
        <v>9</v>
      </c>
      <c r="C67" s="6">
        <v>0.57999999999999996</v>
      </c>
      <c r="D67" s="6">
        <v>1.22</v>
      </c>
      <c r="E67" s="6">
        <v>1.95</v>
      </c>
      <c r="F67" s="6">
        <v>3.2</v>
      </c>
      <c r="G67" s="5"/>
      <c r="H67" s="5"/>
      <c r="I67" s="5"/>
      <c r="J67" s="5"/>
      <c r="K67" s="5"/>
      <c r="L67" s="5"/>
    </row>
    <row r="68" spans="1:12" x14ac:dyDescent="0.15">
      <c r="B68" t="s">
        <v>62</v>
      </c>
      <c r="C68" s="6">
        <v>2.0099999999999998</v>
      </c>
      <c r="D68" s="6">
        <v>2.68</v>
      </c>
      <c r="E68" s="6">
        <v>3.11</v>
      </c>
      <c r="F68" s="6">
        <v>3.63</v>
      </c>
      <c r="G68" s="5"/>
      <c r="H68" s="5"/>
      <c r="I68" s="5"/>
      <c r="J68" s="5"/>
      <c r="K68" s="5"/>
      <c r="L68" s="5"/>
    </row>
    <row r="69" spans="1:12" x14ac:dyDescent="0.15">
      <c r="B69" t="s">
        <v>63</v>
      </c>
      <c r="C69" s="6">
        <v>2.0099999999999998</v>
      </c>
      <c r="D69" s="6">
        <v>2.68</v>
      </c>
      <c r="E69" s="6">
        <v>3.11</v>
      </c>
      <c r="F69" s="6">
        <v>3.63</v>
      </c>
      <c r="G69" s="5"/>
      <c r="H69" s="5"/>
      <c r="I69" s="5"/>
      <c r="J69" s="5"/>
      <c r="K69" s="5"/>
      <c r="L69" s="5"/>
    </row>
    <row r="70" spans="1:12" x14ac:dyDescent="0.15">
      <c r="B70" t="s">
        <v>61</v>
      </c>
      <c r="C70" s="6">
        <v>0.16</v>
      </c>
      <c r="D70" s="6">
        <v>0.18</v>
      </c>
      <c r="E70" s="6">
        <v>0.21</v>
      </c>
      <c r="F70" s="6">
        <v>0.25</v>
      </c>
      <c r="G70" s="5"/>
      <c r="H70" s="5"/>
      <c r="I70" s="5"/>
      <c r="J70" s="5"/>
      <c r="K70" s="5"/>
      <c r="L70" s="5"/>
    </row>
    <row r="71" spans="1:12" x14ac:dyDescent="0.15">
      <c r="B71" t="s">
        <v>10</v>
      </c>
      <c r="C71" s="6">
        <v>49.84</v>
      </c>
      <c r="D71" s="6">
        <v>106.59</v>
      </c>
      <c r="E71" s="6">
        <v>277.04000000000002</v>
      </c>
      <c r="F71" s="6">
        <v>253.19</v>
      </c>
      <c r="G71" s="5"/>
      <c r="H71" s="5"/>
      <c r="I71" s="5"/>
      <c r="J71" s="5"/>
      <c r="K71" s="5"/>
      <c r="L71" s="5"/>
    </row>
    <row r="72" spans="1:12" x14ac:dyDescent="0.15">
      <c r="B72" t="s">
        <v>18</v>
      </c>
      <c r="C72" s="6">
        <v>0.3</v>
      </c>
      <c r="D72" s="6">
        <v>0.3</v>
      </c>
      <c r="E72" s="6">
        <v>0.3</v>
      </c>
      <c r="F72" s="6">
        <v>0.3</v>
      </c>
      <c r="G72" s="5"/>
      <c r="H72" s="5"/>
      <c r="I72" s="5"/>
      <c r="J72" s="5"/>
      <c r="K72" s="5"/>
      <c r="L72" s="5"/>
    </row>
    <row r="73" spans="1:12" x14ac:dyDescent="0.15">
      <c r="A73" t="s">
        <v>11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15">
      <c r="B74" t="s">
        <v>12</v>
      </c>
      <c r="C74" s="2">
        <f>(C61+C65*2+0.15*2)*(C62+C65*2+0.15*2)*0.1*C63</f>
        <v>0.60024999999999995</v>
      </c>
      <c r="D74" s="2">
        <f>(D61+D65*2+0.15*2)*(D62+D65*2+0.15*2)*0.1*D63</f>
        <v>0.9</v>
      </c>
      <c r="E74" s="2">
        <f>(E61+E65*2+0.15*2)*(E62+E65*2+0.15*2)*0.1*E63</f>
        <v>1.2460899999999999</v>
      </c>
      <c r="F74" s="2">
        <f>(F61+F65*2+0.15*2)*(F62+F65*2+0.15*2)*0.1*F63</f>
        <v>1.64025</v>
      </c>
      <c r="G74" s="2"/>
      <c r="H74" s="2"/>
      <c r="I74" s="2"/>
      <c r="J74" s="5"/>
      <c r="K74" s="5"/>
      <c r="L74" s="5"/>
    </row>
    <row r="75" spans="1:12" x14ac:dyDescent="0.15">
      <c r="B75" t="s">
        <v>57</v>
      </c>
      <c r="C75" s="2">
        <f>(C61+C65*2+0.15*2+C62+C65*2+0.15*2)*2*0.1*C63</f>
        <v>0.98</v>
      </c>
      <c r="D75" s="2">
        <f>(D61+D65*2+0.15*2+D62+D65*2+0.15*2)*2*0.1*D63</f>
        <v>1.2000000000000002</v>
      </c>
      <c r="E75" s="2">
        <f>(E61+E65*2+0.15*2+E62+E65*2+0.15*2)*2*0.1*E63</f>
        <v>1.4119999999999999</v>
      </c>
      <c r="F75" s="2">
        <f>(F61+F65*2+0.15*2+F62+F65*2+0.15*2)*2*0.1*F63</f>
        <v>1.62</v>
      </c>
      <c r="G75" s="2"/>
      <c r="H75" s="2"/>
      <c r="I75" s="2"/>
      <c r="J75" s="5"/>
      <c r="K75" s="5"/>
      <c r="L75" s="5"/>
    </row>
    <row r="76" spans="1:12" x14ac:dyDescent="0.15">
      <c r="B76" t="s">
        <v>13</v>
      </c>
      <c r="C76" s="2">
        <f>(C61+C65*2+0.1*2)*(C62+C65*2+0.1*2)*C64*C63</f>
        <v>1.6567500000000002</v>
      </c>
      <c r="D76" s="2">
        <f>(D61+D65*2+0.1*2)*(D62+D65*2+0.1*2)*D64*D63</f>
        <v>2.5230000000000006</v>
      </c>
      <c r="E76" s="2">
        <f>(E61+E65*2+0.1*2)*(E62+E65*2+0.1*2)*E64*E63</f>
        <v>4.1177150000000005</v>
      </c>
      <c r="F76" s="2">
        <f>(F61+F65*2+0.1*2)*(F62+F65*2+0.1*2)*F64*F63</f>
        <v>5.4608749999999997</v>
      </c>
      <c r="G76" s="2"/>
      <c r="H76" s="2"/>
      <c r="I76" s="2"/>
      <c r="J76" s="5"/>
      <c r="K76" s="5"/>
      <c r="L76" s="5"/>
    </row>
    <row r="77" spans="1:12" x14ac:dyDescent="0.15">
      <c r="B77" t="s">
        <v>55</v>
      </c>
      <c r="C77" s="2">
        <f>(C61+C65*2+0.1*2+C62+C65*2+0.1*2)*2*C64*C63</f>
        <v>2.82</v>
      </c>
      <c r="D77" s="2">
        <f>(D61+D65*2+0.1*2+D62+D65*2+0.1*2)*2*D64*D63</f>
        <v>3.4800000000000004</v>
      </c>
      <c r="E77" s="2">
        <f>(E61+E65*2+0.1*2+E62+E65*2+0.1*2)*2*E64*E63</f>
        <v>4.8019999999999996</v>
      </c>
      <c r="F77" s="2">
        <f>(F61+F65*2+0.1*2+F62+F65*2+0.1*2)*2*F64*F63</f>
        <v>5.5299999999999994</v>
      </c>
      <c r="G77" s="2"/>
      <c r="H77" s="2"/>
      <c r="I77" s="2"/>
      <c r="J77" s="5"/>
      <c r="K77" s="5"/>
      <c r="L77" s="5"/>
    </row>
    <row r="78" spans="1:12" x14ac:dyDescent="0.15">
      <c r="B78" t="s">
        <v>53</v>
      </c>
      <c r="C78" s="2">
        <f>1/C67*C71*C76*C63</f>
        <v>142.36624137931037</v>
      </c>
      <c r="D78" s="2">
        <f>1/D67*D71*D76*D63</f>
        <v>220.4316147540984</v>
      </c>
      <c r="E78" s="2">
        <f>1/E67*E71*E76*E63</f>
        <v>585.01116082051306</v>
      </c>
      <c r="F78" s="2">
        <f>1/F67*F71*F76*F63</f>
        <v>432.07466914062502</v>
      </c>
      <c r="G78" s="2"/>
      <c r="H78" s="2"/>
      <c r="I78" s="2"/>
      <c r="J78" s="5"/>
      <c r="K78" s="5"/>
      <c r="L78" s="5"/>
    </row>
    <row r="79" spans="1:12" x14ac:dyDescent="0.15">
      <c r="B79" t="s">
        <v>14</v>
      </c>
      <c r="C79" s="2">
        <f>(C61+C65+C62+C65)*2*C65*C66*C63-PI()*(C60^2+0.6^2+0.6^2)/4*C65</f>
        <v>3.0822787897390973</v>
      </c>
      <c r="D79" s="2">
        <f>(D61+D65+D62+D65)*2*D65*D66*D63-PI()*(D60^2+0.6^2+0.6^2)/4*D65</f>
        <v>3.9107812923904972</v>
      </c>
      <c r="E79" s="2">
        <f>(E61+E65+E62+E65)*2*E65*E66*E63-PI()*(E60^2+0.6^2+0.6^2)/4*E65</f>
        <v>6.2560400467512842</v>
      </c>
      <c r="F79" s="2">
        <f>(F61+F65+F62+F65)*2*F65*F66*F63-PI()*(F60^2+0.7^2+0.9^2)/4*F65</f>
        <v>8.5216169201980563</v>
      </c>
      <c r="G79" s="2"/>
      <c r="H79" s="2"/>
      <c r="I79" s="2"/>
      <c r="J79" s="5"/>
      <c r="K79" s="5"/>
      <c r="L79" s="5"/>
    </row>
    <row r="80" spans="1:12" x14ac:dyDescent="0.15">
      <c r="B80" t="s">
        <v>56</v>
      </c>
      <c r="C80" s="2">
        <f>C79/C65*2*C63</f>
        <v>24.658230317912778</v>
      </c>
      <c r="D80" s="2">
        <f>D79/D65*2*D63</f>
        <v>31.286250339123978</v>
      </c>
      <c r="E80" s="2">
        <f>E79/E65*2*E63</f>
        <v>41.706933645008561</v>
      </c>
      <c r="F80" s="2">
        <f>F79/F65*2*F63</f>
        <v>56.810779467987047</v>
      </c>
      <c r="G80" s="2"/>
      <c r="H80" s="2"/>
      <c r="I80" s="2"/>
      <c r="J80" s="5"/>
      <c r="K80" s="5"/>
      <c r="L80" s="5"/>
    </row>
    <row r="81" spans="1:12" x14ac:dyDescent="0.15">
      <c r="B81" t="s">
        <v>54</v>
      </c>
      <c r="C81" s="2">
        <f>1/C67*C71*C79*C63</f>
        <v>264.86340496654594</v>
      </c>
      <c r="D81" s="2">
        <f>1/D67*D71*D79*D63</f>
        <v>341.68047373434683</v>
      </c>
      <c r="E81" s="2">
        <f>1/E67*E71*E79*E63</f>
        <v>888.80683823178265</v>
      </c>
      <c r="F81" s="2">
        <f>1/F67*F71*F79*F63</f>
        <v>674.24630875779565</v>
      </c>
      <c r="G81" s="2"/>
      <c r="H81" s="2"/>
      <c r="I81" s="2"/>
      <c r="J81" s="5"/>
      <c r="K81" s="5"/>
      <c r="L81" s="5"/>
    </row>
    <row r="82" spans="1:12" x14ac:dyDescent="0.15">
      <c r="B82" t="s">
        <v>9</v>
      </c>
      <c r="C82" s="2">
        <f>C67*C63</f>
        <v>0.57999999999999996</v>
      </c>
      <c r="D82" s="2">
        <f>D67*D63</f>
        <v>1.22</v>
      </c>
      <c r="E82" s="2">
        <f>E67*E63</f>
        <v>1.95</v>
      </c>
      <c r="F82" s="2">
        <f>F67*F63</f>
        <v>3.2</v>
      </c>
      <c r="G82" s="2"/>
      <c r="H82" s="2"/>
      <c r="I82" s="2"/>
      <c r="J82" s="5"/>
      <c r="K82" s="5"/>
      <c r="L82" s="5"/>
    </row>
    <row r="83" spans="1:12" x14ac:dyDescent="0.15">
      <c r="B83" t="s">
        <v>59</v>
      </c>
      <c r="C83" s="2">
        <f>(C68+C69)*2*C70*C63</f>
        <v>1.2864</v>
      </c>
      <c r="D83" s="2">
        <f t="shared" ref="D83:F83" si="46">(D68+D69)*2*D70*D63</f>
        <v>1.9296</v>
      </c>
      <c r="E83" s="2">
        <f t="shared" si="46"/>
        <v>2.6123999999999996</v>
      </c>
      <c r="F83" s="2">
        <f t="shared" si="46"/>
        <v>3.63</v>
      </c>
      <c r="G83" s="2"/>
      <c r="H83" s="2"/>
      <c r="I83" s="2"/>
      <c r="J83" s="5"/>
      <c r="K83" s="5"/>
      <c r="L83" s="5"/>
    </row>
    <row r="84" spans="1:12" x14ac:dyDescent="0.15">
      <c r="B84" t="s">
        <v>51</v>
      </c>
      <c r="C84" s="2">
        <f>C71*C63</f>
        <v>49.84</v>
      </c>
      <c r="D84" s="2">
        <f>D71*D63</f>
        <v>106.59</v>
      </c>
      <c r="E84" s="2">
        <f>E71*E63</f>
        <v>277.04000000000002</v>
      </c>
      <c r="F84" s="2">
        <f>F71*F63</f>
        <v>253.19</v>
      </c>
      <c r="G84" s="2"/>
      <c r="H84" s="2"/>
      <c r="I84" s="2"/>
      <c r="J84" s="5"/>
      <c r="K84" s="5"/>
      <c r="L84" s="5"/>
    </row>
    <row r="85" spans="1:12" x14ac:dyDescent="0.15">
      <c r="B85" t="s">
        <v>17</v>
      </c>
      <c r="C85" s="2">
        <f>C61*C62*C72*C63</f>
        <v>0.81674999999999986</v>
      </c>
      <c r="D85" s="2">
        <f>D61*D62*D72*D63</f>
        <v>1.4520000000000002</v>
      </c>
      <c r="E85" s="2">
        <f>E61*E62*E72*E63</f>
        <v>2.0750699999999997</v>
      </c>
      <c r="F85" s="2">
        <f>F61*F62*F72*F63</f>
        <v>2.9767499999999996</v>
      </c>
      <c r="G85" s="2"/>
      <c r="H85" s="2"/>
      <c r="I85" s="2"/>
      <c r="J85" s="5"/>
      <c r="K85" s="5"/>
      <c r="L85" s="5"/>
    </row>
    <row r="86" spans="1:12" x14ac:dyDescent="0.15">
      <c r="B86" t="s">
        <v>64</v>
      </c>
      <c r="C86" s="2">
        <f>C74+C76+C79+C82</f>
        <v>5.9192787897390975</v>
      </c>
      <c r="D86" s="2">
        <f t="shared" ref="D86:F86" si="47">D74+D76+D79+D82</f>
        <v>8.5537812923904983</v>
      </c>
      <c r="E86" s="2">
        <f t="shared" si="47"/>
        <v>13.569845046751283</v>
      </c>
      <c r="F86" s="2">
        <f t="shared" si="47"/>
        <v>18.822741920198055</v>
      </c>
      <c r="G86" s="2"/>
      <c r="H86" s="2"/>
      <c r="I86" s="2"/>
      <c r="J86" s="5"/>
      <c r="K86" s="5"/>
      <c r="L86" s="5"/>
    </row>
    <row r="88" spans="1:12" x14ac:dyDescent="0.15">
      <c r="B88" t="s">
        <v>43</v>
      </c>
      <c r="D88" t="s">
        <v>38</v>
      </c>
      <c r="E88" t="s">
        <v>44</v>
      </c>
    </row>
    <row r="89" spans="1:12" x14ac:dyDescent="0.15">
      <c r="A89" s="1" t="s">
        <v>0</v>
      </c>
      <c r="B89" s="3" t="s">
        <v>37</v>
      </c>
      <c r="C89" s="2">
        <v>1</v>
      </c>
      <c r="D89" s="2">
        <v>1.35</v>
      </c>
      <c r="E89" s="2">
        <v>1.5</v>
      </c>
      <c r="F89" s="2"/>
    </row>
    <row r="90" spans="1:12" x14ac:dyDescent="0.15">
      <c r="B90" t="s">
        <v>65</v>
      </c>
      <c r="C90" s="6">
        <v>1.65</v>
      </c>
      <c r="D90" s="6">
        <v>2.2000000000000002</v>
      </c>
      <c r="E90" s="6">
        <v>2.63</v>
      </c>
      <c r="F90" s="6"/>
    </row>
    <row r="91" spans="1:12" x14ac:dyDescent="0.15">
      <c r="B91" t="s">
        <v>66</v>
      </c>
      <c r="C91" s="6">
        <v>1.65</v>
      </c>
      <c r="D91" s="6">
        <v>2.2000000000000002</v>
      </c>
      <c r="E91" s="6">
        <v>2.63</v>
      </c>
      <c r="F91" s="6"/>
    </row>
    <row r="92" spans="1:12" x14ac:dyDescent="0.15">
      <c r="B92" t="s">
        <v>5</v>
      </c>
      <c r="C92" s="6">
        <v>1</v>
      </c>
      <c r="D92" s="6">
        <v>1</v>
      </c>
      <c r="E92" s="6">
        <v>1</v>
      </c>
      <c r="F92" s="6"/>
    </row>
    <row r="93" spans="1:12" x14ac:dyDescent="0.15">
      <c r="B93" t="s">
        <v>6</v>
      </c>
      <c r="C93" s="6">
        <v>0.3</v>
      </c>
      <c r="D93" s="6">
        <v>0.3</v>
      </c>
      <c r="E93" s="6">
        <v>0.35</v>
      </c>
      <c r="F93" s="6"/>
    </row>
    <row r="94" spans="1:12" x14ac:dyDescent="0.15">
      <c r="B94" t="s">
        <v>7</v>
      </c>
      <c r="C94" s="6">
        <v>0.25</v>
      </c>
      <c r="D94" s="6">
        <v>0.25</v>
      </c>
      <c r="E94" s="6">
        <v>0.3</v>
      </c>
      <c r="F94" s="6"/>
    </row>
    <row r="95" spans="1:12" x14ac:dyDescent="0.15">
      <c r="B95" t="s">
        <v>8</v>
      </c>
      <c r="C95" s="6">
        <f>1.8+C89</f>
        <v>2.8</v>
      </c>
      <c r="D95" s="6">
        <f t="shared" ref="D95:E95" si="48">1.8+D89</f>
        <v>3.1500000000000004</v>
      </c>
      <c r="E95" s="6">
        <f t="shared" si="48"/>
        <v>3.3</v>
      </c>
      <c r="F95" s="6"/>
    </row>
    <row r="96" spans="1:12" x14ac:dyDescent="0.15">
      <c r="B96" t="s">
        <v>9</v>
      </c>
      <c r="C96" s="6">
        <v>0.57999999999999996</v>
      </c>
      <c r="D96" s="6">
        <v>1.22</v>
      </c>
      <c r="E96" s="6">
        <v>1.95</v>
      </c>
      <c r="F96" s="6"/>
    </row>
    <row r="97" spans="1:9" x14ac:dyDescent="0.15">
      <c r="B97" t="s">
        <v>62</v>
      </c>
      <c r="C97" s="6">
        <v>2.0099999999999998</v>
      </c>
      <c r="D97" s="6">
        <v>2.68</v>
      </c>
      <c r="E97" s="6">
        <v>3.11</v>
      </c>
      <c r="F97" s="6"/>
    </row>
    <row r="98" spans="1:9" x14ac:dyDescent="0.15">
      <c r="B98" t="s">
        <v>63</v>
      </c>
      <c r="C98" s="6">
        <v>2.0099999999999998</v>
      </c>
      <c r="D98" s="6">
        <v>2.68</v>
      </c>
      <c r="E98" s="6">
        <v>3.11</v>
      </c>
      <c r="F98" s="6"/>
    </row>
    <row r="99" spans="1:9" x14ac:dyDescent="0.15">
      <c r="B99" t="s">
        <v>61</v>
      </c>
      <c r="C99" s="6">
        <v>0.16</v>
      </c>
      <c r="D99" s="6">
        <v>0.18</v>
      </c>
      <c r="E99" s="6">
        <v>0.21</v>
      </c>
      <c r="F99" s="6"/>
    </row>
    <row r="100" spans="1:9" x14ac:dyDescent="0.15">
      <c r="B100" t="s">
        <v>10</v>
      </c>
      <c r="C100" s="6">
        <v>49.84</v>
      </c>
      <c r="D100" s="6">
        <v>106.59</v>
      </c>
      <c r="E100" s="6">
        <v>277.04000000000002</v>
      </c>
      <c r="F100" s="6"/>
    </row>
    <row r="101" spans="1:9" x14ac:dyDescent="0.15">
      <c r="B101" t="s">
        <v>18</v>
      </c>
      <c r="C101" s="6">
        <v>0.3</v>
      </c>
      <c r="D101" s="6">
        <v>0.3</v>
      </c>
      <c r="E101" s="6">
        <v>0.3</v>
      </c>
      <c r="F101" s="6"/>
    </row>
    <row r="102" spans="1:9" x14ac:dyDescent="0.15">
      <c r="A102" t="s">
        <v>11</v>
      </c>
      <c r="C102" s="5"/>
      <c r="D102" s="5"/>
      <c r="E102" s="5"/>
      <c r="F102" s="5"/>
    </row>
    <row r="103" spans="1:9" x14ac:dyDescent="0.15">
      <c r="B103" t="s">
        <v>12</v>
      </c>
      <c r="C103" s="2">
        <f>(C90+C94*2+0.15*2)*(C91+C94*2+0.15*2)*0.1*C92</f>
        <v>0.60024999999999995</v>
      </c>
      <c r="D103" s="2">
        <f>(D90+D94*2+0.15*2)*(D91+D94*2+0.15*2)*0.1*D92</f>
        <v>0.9</v>
      </c>
      <c r="E103" s="2">
        <f>(E90+E94*2+0.15*2)*(E91+E94*2+0.15*2)*0.1*E92</f>
        <v>1.2460899999999999</v>
      </c>
      <c r="F103" s="2"/>
    </row>
    <row r="104" spans="1:9" x14ac:dyDescent="0.15">
      <c r="B104" t="s">
        <v>57</v>
      </c>
      <c r="C104" s="2">
        <f>(C90+C94*2+0.15*2+C91+C94*2+0.15*2)*2*0.1*C92</f>
        <v>0.98</v>
      </c>
      <c r="D104" s="2">
        <f>(D90+D94*2+0.15*2+D91+D94*2+0.15*2)*2*0.1*D92</f>
        <v>1.2000000000000002</v>
      </c>
      <c r="E104" s="2">
        <f>(E90+E94*2+0.15*2+E91+E94*2+0.15*2)*2*0.1*E92</f>
        <v>1.4119999999999999</v>
      </c>
      <c r="F104" s="2"/>
    </row>
    <row r="105" spans="1:9" x14ac:dyDescent="0.15">
      <c r="B105" t="s">
        <v>13</v>
      </c>
      <c r="C105" s="2">
        <f>(C90+C94*2+0.1*2)*(C91+C94*2+0.1*2)*C93*C92</f>
        <v>1.6567500000000002</v>
      </c>
      <c r="D105" s="2">
        <f>(D90+D94*2+0.1*2)*(D91+D94*2+0.1*2)*D93*D92</f>
        <v>2.5230000000000006</v>
      </c>
      <c r="E105" s="2">
        <f>(E90+E94*2+0.1*2)*(E91+E94*2+0.1*2)*E93*E92</f>
        <v>4.1177150000000005</v>
      </c>
      <c r="F105" s="2"/>
    </row>
    <row r="106" spans="1:9" x14ac:dyDescent="0.15">
      <c r="B106" t="s">
        <v>55</v>
      </c>
      <c r="C106" s="2">
        <f>(C90+C94*2+0.1*2+C91+C94*2+0.1*2)*2*C93*C92</f>
        <v>2.82</v>
      </c>
      <c r="D106" s="2">
        <f>(D90+D94*2+0.1*2+D91+D94*2+0.1*2)*2*D93*D92</f>
        <v>3.4800000000000004</v>
      </c>
      <c r="E106" s="2">
        <f>(E90+E94*2+0.1*2+E91+E94*2+0.1*2)*2*E93*E92</f>
        <v>4.8019999999999996</v>
      </c>
      <c r="F106" s="2"/>
      <c r="G106" s="2"/>
      <c r="H106" s="2"/>
      <c r="I106" s="2"/>
    </row>
    <row r="107" spans="1:9" x14ac:dyDescent="0.15">
      <c r="B107" t="s">
        <v>53</v>
      </c>
      <c r="C107" s="2">
        <f>1/C96*C100*C105*C92</f>
        <v>142.36624137931037</v>
      </c>
      <c r="D107" s="2">
        <f>1/D96*D100*D105*D92</f>
        <v>220.4316147540984</v>
      </c>
      <c r="E107" s="2">
        <f>1/E96*E100*E105*E92</f>
        <v>585.01116082051306</v>
      </c>
      <c r="F107" s="2"/>
    </row>
    <row r="108" spans="1:9" x14ac:dyDescent="0.15">
      <c r="B108" t="s">
        <v>14</v>
      </c>
      <c r="C108" s="2">
        <f>(C90+C94+C91+C94)*2*C94*C95*C92-PI()*(C89^2+0.6^2+0.6^2)/4*C94</f>
        <v>4.9822787897390963</v>
      </c>
      <c r="D108" s="2">
        <f>(D90+D94+D91+D94)*2*D94*D95*D92-PI()*(D89^2+0.6^2+0.6^2)/4*D94</f>
        <v>7.2182812923904978</v>
      </c>
      <c r="E108" s="2">
        <f>(E90+E94+E91+E94)*2*E94*E95*E92-PI()*(E89^2+0.6^2+0.6^2)/4*E94</f>
        <v>10.903010236412872</v>
      </c>
      <c r="F108" s="2"/>
    </row>
    <row r="109" spans="1:9" x14ac:dyDescent="0.15">
      <c r="B109" t="s">
        <v>56</v>
      </c>
      <c r="C109" s="2">
        <f>C108/C94*2*C92</f>
        <v>39.858230317912771</v>
      </c>
      <c r="D109" s="2">
        <f>D108/D94*2*D92</f>
        <v>57.746250339123982</v>
      </c>
      <c r="E109" s="2">
        <f>E108/E94*2*E92</f>
        <v>72.686734909419144</v>
      </c>
      <c r="G109" s="2"/>
      <c r="H109" s="2"/>
      <c r="I109" s="2"/>
    </row>
    <row r="110" spans="1:9" x14ac:dyDescent="0.15">
      <c r="B110" t="s">
        <v>54</v>
      </c>
      <c r="C110" s="2">
        <f>1/C96*C100*C108*C92</f>
        <v>428.13237048378721</v>
      </c>
      <c r="D110" s="2">
        <f>1/D96*D100*D108*D92</f>
        <v>630.65295324254362</v>
      </c>
      <c r="E110" s="2">
        <f>1/E96*E100*E108*E92</f>
        <v>1549.0102337927297</v>
      </c>
      <c r="F110" s="2"/>
    </row>
    <row r="111" spans="1:9" x14ac:dyDescent="0.15">
      <c r="B111" t="s">
        <v>9</v>
      </c>
      <c r="C111" s="2">
        <f>C96*C92</f>
        <v>0.57999999999999996</v>
      </c>
      <c r="D111" s="2">
        <f>D96*D92</f>
        <v>1.22</v>
      </c>
      <c r="E111" s="2">
        <f>E96*E92</f>
        <v>1.95</v>
      </c>
      <c r="F111" s="2"/>
    </row>
    <row r="112" spans="1:9" x14ac:dyDescent="0.15">
      <c r="B112" t="s">
        <v>59</v>
      </c>
      <c r="C112" s="2">
        <f>(C97+C98)*2*C99*C92</f>
        <v>1.2864</v>
      </c>
      <c r="D112" s="2">
        <f t="shared" ref="D112:E112" si="49">(D97+D98)*2*D99*D92</f>
        <v>1.9296</v>
      </c>
      <c r="E112" s="2">
        <f t="shared" si="49"/>
        <v>2.6123999999999996</v>
      </c>
      <c r="F112" s="2"/>
    </row>
    <row r="113" spans="1:9" x14ac:dyDescent="0.15">
      <c r="B113" t="s">
        <v>51</v>
      </c>
      <c r="C113" s="2">
        <f>C100*C92</f>
        <v>49.84</v>
      </c>
      <c r="D113" s="2">
        <f>D100*D92</f>
        <v>106.59</v>
      </c>
      <c r="E113" s="2">
        <f>E100*E92</f>
        <v>277.04000000000002</v>
      </c>
      <c r="F113" s="2"/>
    </row>
    <row r="114" spans="1:9" x14ac:dyDescent="0.15">
      <c r="B114" t="s">
        <v>17</v>
      </c>
      <c r="C114" s="2">
        <f>C90*C91*C101*C92</f>
        <v>0.81674999999999986</v>
      </c>
      <c r="D114" s="2">
        <f>D90*D91*D101*D92</f>
        <v>1.4520000000000002</v>
      </c>
      <c r="E114" s="2">
        <f>E90*E91*E101*E92</f>
        <v>2.0750699999999997</v>
      </c>
      <c r="F114" s="2"/>
    </row>
    <row r="115" spans="1:9" x14ac:dyDescent="0.15">
      <c r="B115" t="s">
        <v>64</v>
      </c>
      <c r="C115" s="2">
        <f>C103+C105+C108+C111</f>
        <v>7.8192787897390961</v>
      </c>
      <c r="D115" s="2">
        <f t="shared" ref="D115:E115" si="50">D103+D105+D108+D111</f>
        <v>11.861281292390499</v>
      </c>
      <c r="E115" s="2">
        <f t="shared" si="50"/>
        <v>18.21681523641287</v>
      </c>
      <c r="F115" s="2"/>
      <c r="G115" s="2"/>
      <c r="H115" s="2"/>
      <c r="I115" s="2"/>
    </row>
    <row r="117" spans="1:9" x14ac:dyDescent="0.15">
      <c r="B117" t="s">
        <v>45</v>
      </c>
      <c r="D117" t="s">
        <v>38</v>
      </c>
      <c r="E117" t="s">
        <v>46</v>
      </c>
    </row>
    <row r="118" spans="1:9" x14ac:dyDescent="0.15">
      <c r="A118" s="1" t="s">
        <v>0</v>
      </c>
      <c r="B118" s="3" t="s">
        <v>37</v>
      </c>
      <c r="C118" s="2">
        <v>0.9</v>
      </c>
      <c r="D118" s="2">
        <v>1.1000000000000001</v>
      </c>
      <c r="E118" s="2">
        <v>1.35</v>
      </c>
      <c r="F118" s="2">
        <v>1.65</v>
      </c>
      <c r="G118" s="2">
        <v>2</v>
      </c>
    </row>
    <row r="119" spans="1:9" x14ac:dyDescent="0.15">
      <c r="B119" t="s">
        <v>65</v>
      </c>
      <c r="C119" s="2">
        <v>1.5</v>
      </c>
      <c r="D119" s="2">
        <v>1.7</v>
      </c>
      <c r="E119" s="2">
        <v>2.0499999999999998</v>
      </c>
      <c r="F119" s="2">
        <v>2.48</v>
      </c>
      <c r="G119" s="2">
        <v>2.9</v>
      </c>
    </row>
    <row r="120" spans="1:9" x14ac:dyDescent="0.15">
      <c r="B120" t="s">
        <v>66</v>
      </c>
      <c r="C120" s="2">
        <v>2</v>
      </c>
      <c r="D120" s="2">
        <v>2.2000000000000002</v>
      </c>
      <c r="E120" s="2">
        <v>2.7</v>
      </c>
      <c r="F120" s="2">
        <v>3.3</v>
      </c>
      <c r="G120" s="2">
        <v>4</v>
      </c>
    </row>
    <row r="121" spans="1:9" x14ac:dyDescent="0.15">
      <c r="B121" t="s">
        <v>5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</row>
    <row r="122" spans="1:9" x14ac:dyDescent="0.15">
      <c r="B122" t="s">
        <v>6</v>
      </c>
      <c r="C122" s="2">
        <v>0.3</v>
      </c>
      <c r="D122" s="2">
        <v>0.3</v>
      </c>
      <c r="E122" s="2">
        <v>0.35</v>
      </c>
      <c r="F122" s="2">
        <v>0.4</v>
      </c>
      <c r="G122" s="2">
        <v>0.4</v>
      </c>
    </row>
    <row r="123" spans="1:9" x14ac:dyDescent="0.15">
      <c r="B123" t="s">
        <v>7</v>
      </c>
      <c r="C123" s="2">
        <v>0.25</v>
      </c>
      <c r="D123" s="2">
        <v>0.25</v>
      </c>
      <c r="E123" s="2">
        <v>0.3</v>
      </c>
      <c r="F123" s="2">
        <v>0.35</v>
      </c>
      <c r="G123" s="2">
        <v>0.35</v>
      </c>
    </row>
    <row r="124" spans="1:9" x14ac:dyDescent="0.15">
      <c r="B124" t="s">
        <v>8</v>
      </c>
      <c r="C124" s="2">
        <v>1.8</v>
      </c>
      <c r="D124" s="2">
        <v>1.8</v>
      </c>
      <c r="E124" s="2">
        <v>1.8</v>
      </c>
      <c r="F124" s="2">
        <f>F118+0.36</f>
        <v>2.0099999999999998</v>
      </c>
      <c r="G124" s="2">
        <f>G118+0.36</f>
        <v>2.36</v>
      </c>
    </row>
    <row r="125" spans="1:9" x14ac:dyDescent="0.15">
      <c r="B125" t="s">
        <v>9</v>
      </c>
      <c r="C125" s="2">
        <v>0.6</v>
      </c>
      <c r="D125" s="2">
        <v>0.78</v>
      </c>
      <c r="E125" s="2">
        <v>1.53</v>
      </c>
      <c r="F125" s="2">
        <v>2.59</v>
      </c>
      <c r="G125" s="2">
        <v>4.13</v>
      </c>
    </row>
    <row r="126" spans="1:9" x14ac:dyDescent="0.15">
      <c r="B126" t="s">
        <v>62</v>
      </c>
      <c r="C126" s="2">
        <v>2.36</v>
      </c>
      <c r="D126" s="2">
        <v>2.56</v>
      </c>
      <c r="E126" s="2">
        <v>3.18</v>
      </c>
      <c r="F126" s="2">
        <v>3.78</v>
      </c>
      <c r="G126" s="2">
        <v>4.4800000000000004</v>
      </c>
    </row>
    <row r="127" spans="1:9" x14ac:dyDescent="0.15">
      <c r="B127" t="s">
        <v>63</v>
      </c>
      <c r="C127" s="2">
        <v>1.86</v>
      </c>
      <c r="D127" s="2">
        <v>2.06</v>
      </c>
      <c r="E127" s="2">
        <v>2.5299999999999998</v>
      </c>
      <c r="F127" s="2">
        <v>2.96</v>
      </c>
      <c r="G127" s="2">
        <v>3.38</v>
      </c>
    </row>
    <row r="128" spans="1:9" x14ac:dyDescent="0.15">
      <c r="B128" t="s">
        <v>61</v>
      </c>
      <c r="C128" s="2">
        <v>0.15</v>
      </c>
      <c r="D128" s="2">
        <v>0.16</v>
      </c>
      <c r="E128" s="2">
        <v>0.2</v>
      </c>
      <c r="F128" s="2">
        <v>0.24</v>
      </c>
      <c r="G128" s="2">
        <v>0.28000000000000003</v>
      </c>
    </row>
    <row r="129" spans="1:9" x14ac:dyDescent="0.15">
      <c r="B129" t="s">
        <v>10</v>
      </c>
      <c r="C129" s="2">
        <v>63.04</v>
      </c>
      <c r="D129" s="2">
        <v>73.599999999999994</v>
      </c>
      <c r="E129" s="2">
        <v>133.24</v>
      </c>
      <c r="F129" s="2">
        <v>179.29</v>
      </c>
      <c r="G129" s="2">
        <v>304.89</v>
      </c>
    </row>
    <row r="130" spans="1:9" x14ac:dyDescent="0.15">
      <c r="B130" t="s">
        <v>18</v>
      </c>
      <c r="C130" s="2">
        <v>0.3</v>
      </c>
      <c r="D130" s="2">
        <v>0.3</v>
      </c>
      <c r="E130" s="2">
        <v>0.3</v>
      </c>
      <c r="F130" s="2">
        <v>0.3</v>
      </c>
      <c r="G130" s="2">
        <v>0.3</v>
      </c>
    </row>
    <row r="131" spans="1:9" x14ac:dyDescent="0.15">
      <c r="A131" t="s">
        <v>11</v>
      </c>
      <c r="C131" s="2"/>
      <c r="D131" s="2"/>
      <c r="E131" s="2"/>
      <c r="F131" s="2"/>
      <c r="G131" s="2"/>
    </row>
    <row r="132" spans="1:9" x14ac:dyDescent="0.15">
      <c r="B132" t="s">
        <v>12</v>
      </c>
      <c r="C132" s="2">
        <f>(C119+C123*2+0.15*2)*(C120+C123*2+0.15*2)*0.1*C121</f>
        <v>0.64400000000000002</v>
      </c>
      <c r="D132" s="2">
        <f>(D119+D123*2+0.15*2)*(D120+D123*2+0.15*2)*0.1*D121</f>
        <v>0.75</v>
      </c>
      <c r="E132" s="2">
        <f>(E119+E123*2+0.15*2)*(E120+E123*2+0.15*2)*0.1*E121</f>
        <v>1.0620000000000001</v>
      </c>
      <c r="F132" s="2">
        <f>(F119+F123*2+0.15*2)*(F120+F123*2+0.15*2)*0.1*F121</f>
        <v>1.4963999999999997</v>
      </c>
      <c r="G132" s="2">
        <f>(G119+G123*2+0.15*2)*(G120+G123*2+0.15*2)*0.1*G121</f>
        <v>1.9499999999999997</v>
      </c>
    </row>
    <row r="133" spans="1:9" x14ac:dyDescent="0.15">
      <c r="B133" t="s">
        <v>57</v>
      </c>
      <c r="C133" s="2">
        <f>(C119+C123*2+0.15*2+C120+C123*2+0.15*2)*2*0.1*C121</f>
        <v>1.02</v>
      </c>
      <c r="D133" s="2">
        <f t="shared" ref="D133:G133" si="51">(D119+D123*2+0.15*2+D120+D123*2+0.15*2)*2*0.1*D121</f>
        <v>1.1000000000000001</v>
      </c>
      <c r="E133" s="2">
        <f t="shared" si="51"/>
        <v>1.31</v>
      </c>
      <c r="F133" s="2">
        <f t="shared" si="51"/>
        <v>1.556</v>
      </c>
      <c r="G133" s="2">
        <f t="shared" si="51"/>
        <v>1.7800000000000002</v>
      </c>
    </row>
    <row r="134" spans="1:9" x14ac:dyDescent="0.15">
      <c r="B134" t="s">
        <v>13</v>
      </c>
      <c r="C134" s="2">
        <f>(C119+C123*2+0.1*2)*(C120+C123*2+0.1*2)*C122*C121</f>
        <v>1.7820000000000003</v>
      </c>
      <c r="D134" s="2">
        <f>(D119+D123*2+0.1*2)*(D120+D123*2+0.1*2)*D122*D121</f>
        <v>2.0880000000000005</v>
      </c>
      <c r="E134" s="2">
        <f>(E119+E123*2+0.1*2)*(E120+E123*2+0.1*2)*E122*E121</f>
        <v>3.4912500000000004</v>
      </c>
      <c r="F134" s="2">
        <f>(F119+F123*2+0.1*2)*(F120+F123*2+0.1*2)*F122*F121</f>
        <v>5.6783999999999999</v>
      </c>
      <c r="G134" s="2">
        <f>(G119+G123*2+0.1*2)*(G120+G123*2+0.1*2)*G122*G121</f>
        <v>7.4480000000000004</v>
      </c>
    </row>
    <row r="135" spans="1:9" x14ac:dyDescent="0.15">
      <c r="B135" t="s">
        <v>55</v>
      </c>
      <c r="C135" s="2">
        <f>(C119+C123*2+0.1*2+C120+C123*2+0.1*2)*2*C122*C121</f>
        <v>2.94</v>
      </c>
      <c r="D135" s="2">
        <f>(D119+D123*2+0.1*2+D120+D123*2+0.1*2)*2*D122*D121</f>
        <v>3.18</v>
      </c>
      <c r="E135" s="2">
        <f>(E119+E123*2+0.1*2+E120+E123*2+0.1*2)*2*E122*E121</f>
        <v>4.4450000000000003</v>
      </c>
      <c r="F135" s="2">
        <f>(F119+F123*2+0.1*2+F120+F123*2+0.1*2)*2*F122*F121</f>
        <v>6.0640000000000001</v>
      </c>
      <c r="G135" s="2">
        <f>(G119+G123*2+0.1*2+G120+G123*2+0.1*2)*2*G122*G121</f>
        <v>6.96</v>
      </c>
      <c r="H135" s="2"/>
      <c r="I135" s="2"/>
    </row>
    <row r="136" spans="1:9" x14ac:dyDescent="0.15">
      <c r="B136" t="s">
        <v>53</v>
      </c>
      <c r="C136" s="2">
        <f>1/C125*C129*C134*C121</f>
        <v>187.22880000000001</v>
      </c>
      <c r="D136" s="2">
        <f t="shared" ref="D136" si="52">1/D125*D129*D134*D121</f>
        <v>197.02153846153846</v>
      </c>
      <c r="E136" s="2">
        <f t="shared" ref="E136" si="53">1/E125*E129*E134*E121</f>
        <v>304.03539215686277</v>
      </c>
      <c r="F136" s="2">
        <f t="shared" ref="F136" si="54">1/F125*F129*F134*F121</f>
        <v>393.08121081081077</v>
      </c>
      <c r="G136" s="2">
        <f t="shared" ref="G136" si="55">1/G125*G129*G134*G121</f>
        <v>549.83552542372888</v>
      </c>
    </row>
    <row r="137" spans="1:9" x14ac:dyDescent="0.15">
      <c r="B137" t="s">
        <v>14</v>
      </c>
      <c r="C137" s="2">
        <f>(C119+C123+C120+C123)*2*C123*C124*C121-PI()*(C118^2+0.4^2+0.4^2+0.6^2)/4*C123</f>
        <v>3.3074391841344504</v>
      </c>
      <c r="D137" s="2">
        <f>(D119+D123+D120+D123)*2*D123*D124*D121-PI()*(D118^2+0.6^2+0.6^2+0.6^2)/4*D123</f>
        <v>3.510359551454961</v>
      </c>
      <c r="E137" s="2">
        <f>(E119+E123+E120+E123)*2*E123*E124*E121-PI()*(E118^2+0.6^2+0.6^2+0.6^2)/4*E123</f>
        <v>5.094114549221672</v>
      </c>
      <c r="F137" s="2">
        <f>(F119+F123+F120+F123)*2*F123*F124*F121-PI()*(F118^2+0.6^2+0.6^2+0.6^2)/4*F123</f>
        <v>8.0720932192884192</v>
      </c>
      <c r="G137" s="2">
        <f>(G119+G123+G120+G123)*2*G123*G124*G121-PI()*(G118^2+0.8^2+0.8^2+0.8^2)/4*G123</f>
        <v>10.927855005440485</v>
      </c>
    </row>
    <row r="138" spans="1:9" x14ac:dyDescent="0.15">
      <c r="B138" t="s">
        <v>56</v>
      </c>
      <c r="C138" s="2">
        <f>C137/C123*2*C121</f>
        <v>26.459513473075603</v>
      </c>
      <c r="D138" s="2">
        <f t="shared" ref="D138" si="56">D137/D123*2*D121</f>
        <v>28.082876411639688</v>
      </c>
      <c r="E138" s="2">
        <f t="shared" ref="E138" si="57">E137/E123*2*E121</f>
        <v>33.960763661477813</v>
      </c>
      <c r="F138" s="2">
        <f t="shared" ref="F138" si="58">F137/F123*2*F121</f>
        <v>46.126246967362398</v>
      </c>
      <c r="G138" s="2">
        <f t="shared" ref="G138" si="59">G137/G123*2*G121</f>
        <v>62.444885745374201</v>
      </c>
      <c r="H138" s="2"/>
      <c r="I138" s="2"/>
    </row>
    <row r="139" spans="1:9" x14ac:dyDescent="0.15">
      <c r="B139" t="s">
        <v>54</v>
      </c>
      <c r="C139" s="2">
        <f>1/C125*C129*C137*C121</f>
        <v>347.50161027972626</v>
      </c>
      <c r="D139" s="2">
        <f t="shared" ref="D139" si="60">1/D125*D129*D137*D121</f>
        <v>331.23392690651934</v>
      </c>
      <c r="E139" s="2">
        <f t="shared" ref="E139" si="61">1/E125*E129*E137*E121</f>
        <v>443.62079904463764</v>
      </c>
      <c r="F139" s="2">
        <f t="shared" ref="F139" si="62">1/F125*F129*F137*F121</f>
        <v>558.78208234989211</v>
      </c>
      <c r="G139" s="2">
        <f t="shared" ref="G139" si="63">1/G125*G129*G137*G121</f>
        <v>806.72971249606519</v>
      </c>
    </row>
    <row r="140" spans="1:9" x14ac:dyDescent="0.15">
      <c r="B140" t="s">
        <v>9</v>
      </c>
      <c r="C140" s="2">
        <f>C125*C121</f>
        <v>0.6</v>
      </c>
      <c r="D140" s="2">
        <f>D125*D121</f>
        <v>0.78</v>
      </c>
      <c r="E140" s="2">
        <f>E125*E121</f>
        <v>1.53</v>
      </c>
      <c r="F140" s="2">
        <f>F125*F121</f>
        <v>2.59</v>
      </c>
      <c r="G140" s="2">
        <f>G125*G121</f>
        <v>4.13</v>
      </c>
    </row>
    <row r="141" spans="1:9" x14ac:dyDescent="0.15">
      <c r="B141" t="s">
        <v>59</v>
      </c>
      <c r="C141" s="2">
        <f>(C126+C127)*2*C128*C121</f>
        <v>1.2659999999999998</v>
      </c>
      <c r="D141" s="2">
        <f t="shared" ref="D141:G141" si="64">(D126+D127)*2*D128*D121</f>
        <v>1.4784000000000002</v>
      </c>
      <c r="E141" s="2">
        <f t="shared" si="64"/>
        <v>2.2840000000000003</v>
      </c>
      <c r="F141" s="2">
        <f t="shared" si="64"/>
        <v>3.2351999999999999</v>
      </c>
      <c r="G141" s="2">
        <f t="shared" si="64"/>
        <v>4.4016000000000002</v>
      </c>
    </row>
    <row r="142" spans="1:9" x14ac:dyDescent="0.15">
      <c r="B142" t="s">
        <v>51</v>
      </c>
      <c r="C142" s="2">
        <f>C129*C121</f>
        <v>63.04</v>
      </c>
      <c r="D142" s="2">
        <f>D129*D121</f>
        <v>73.599999999999994</v>
      </c>
      <c r="E142" s="2">
        <f>E129*E121</f>
        <v>133.24</v>
      </c>
      <c r="F142" s="2">
        <f>F129*F121</f>
        <v>179.29</v>
      </c>
      <c r="G142" s="2">
        <f>G129*G121</f>
        <v>304.89</v>
      </c>
    </row>
    <row r="143" spans="1:9" x14ac:dyDescent="0.15">
      <c r="B143" t="s">
        <v>17</v>
      </c>
      <c r="C143" s="2">
        <f>C119*C120*C130*C121</f>
        <v>0.89999999999999991</v>
      </c>
      <c r="D143" s="2">
        <f>D119*D120*D130*D121</f>
        <v>1.1220000000000001</v>
      </c>
      <c r="E143" s="2">
        <f>E119*E120*E130*E121</f>
        <v>1.6605000000000001</v>
      </c>
      <c r="F143" s="2">
        <f>F119*F120*F130*F121</f>
        <v>2.4551999999999996</v>
      </c>
      <c r="G143" s="2">
        <f>G119*G120*G130*G121</f>
        <v>3.48</v>
      </c>
    </row>
    <row r="144" spans="1:9" x14ac:dyDescent="0.15">
      <c r="B144" t="s">
        <v>64</v>
      </c>
      <c r="C144" s="2">
        <f>C132+C134+C137+C140</f>
        <v>6.3334391841344502</v>
      </c>
      <c r="D144" s="2">
        <f t="shared" ref="D144:G144" si="65">D132+D134+D137+D140</f>
        <v>7.1283595514549623</v>
      </c>
      <c r="E144" s="2">
        <f t="shared" si="65"/>
        <v>11.177364549221672</v>
      </c>
      <c r="F144" s="2">
        <f t="shared" si="65"/>
        <v>17.83689321928842</v>
      </c>
      <c r="G144" s="2">
        <f t="shared" si="65"/>
        <v>24.455855005440483</v>
      </c>
      <c r="H144" s="2"/>
      <c r="I144" s="2"/>
    </row>
    <row r="146" spans="1:6" x14ac:dyDescent="0.15">
      <c r="B146" t="s">
        <v>47</v>
      </c>
      <c r="D146" t="s">
        <v>38</v>
      </c>
      <c r="E146" t="s">
        <v>48</v>
      </c>
    </row>
    <row r="147" spans="1:6" x14ac:dyDescent="0.15">
      <c r="A147" s="1" t="s">
        <v>0</v>
      </c>
      <c r="B147" s="3" t="s">
        <v>37</v>
      </c>
      <c r="C147" s="2">
        <v>0.9</v>
      </c>
      <c r="D147" s="2">
        <v>1.1000000000000001</v>
      </c>
      <c r="E147" s="2">
        <v>1.35</v>
      </c>
      <c r="F147" s="2">
        <v>1.5</v>
      </c>
    </row>
    <row r="148" spans="1:6" x14ac:dyDescent="0.15">
      <c r="B148" t="s">
        <v>65</v>
      </c>
      <c r="C148" s="2">
        <v>1.5</v>
      </c>
      <c r="D148" s="2">
        <v>1.7</v>
      </c>
      <c r="E148" s="2">
        <v>2.0499999999999998</v>
      </c>
      <c r="F148" s="2">
        <v>2.48</v>
      </c>
    </row>
    <row r="149" spans="1:6" x14ac:dyDescent="0.15">
      <c r="B149" t="s">
        <v>66</v>
      </c>
      <c r="C149" s="2">
        <v>2</v>
      </c>
      <c r="D149" s="2">
        <v>2.2000000000000002</v>
      </c>
      <c r="E149" s="2">
        <v>2.7</v>
      </c>
      <c r="F149" s="2">
        <v>3.3</v>
      </c>
    </row>
    <row r="150" spans="1:6" x14ac:dyDescent="0.15">
      <c r="B150" t="s">
        <v>5</v>
      </c>
      <c r="C150" s="2">
        <v>1</v>
      </c>
      <c r="D150" s="2">
        <v>1</v>
      </c>
      <c r="E150" s="2">
        <v>1</v>
      </c>
      <c r="F150" s="2">
        <v>1</v>
      </c>
    </row>
    <row r="151" spans="1:6" x14ac:dyDescent="0.15">
      <c r="B151" t="s">
        <v>6</v>
      </c>
      <c r="C151" s="2">
        <v>0.3</v>
      </c>
      <c r="D151" s="2">
        <v>0.3</v>
      </c>
      <c r="E151" s="2">
        <v>0.35</v>
      </c>
      <c r="F151" s="2">
        <v>0.4</v>
      </c>
    </row>
    <row r="152" spans="1:6" x14ac:dyDescent="0.15">
      <c r="B152" t="s">
        <v>7</v>
      </c>
      <c r="C152" s="2">
        <v>0.25</v>
      </c>
      <c r="D152" s="2">
        <v>0.25</v>
      </c>
      <c r="E152" s="2">
        <v>0.3</v>
      </c>
      <c r="F152" s="2">
        <v>0.35</v>
      </c>
    </row>
    <row r="153" spans="1:6" x14ac:dyDescent="0.15">
      <c r="B153" t="s">
        <v>8</v>
      </c>
      <c r="C153" s="2">
        <f>1.8+C147</f>
        <v>2.7</v>
      </c>
      <c r="D153" s="2">
        <f t="shared" ref="D153:F153" si="66">1.8+D147</f>
        <v>2.9000000000000004</v>
      </c>
      <c r="E153" s="2">
        <f t="shared" si="66"/>
        <v>3.1500000000000004</v>
      </c>
      <c r="F153" s="2">
        <f t="shared" si="66"/>
        <v>3.3</v>
      </c>
    </row>
    <row r="154" spans="1:6" x14ac:dyDescent="0.15">
      <c r="B154" t="s">
        <v>9</v>
      </c>
      <c r="C154" s="2">
        <v>0.6</v>
      </c>
      <c r="D154" s="2">
        <v>0.78</v>
      </c>
      <c r="E154" s="2">
        <v>1.53</v>
      </c>
      <c r="F154" s="2">
        <v>2.59</v>
      </c>
    </row>
    <row r="155" spans="1:6" x14ac:dyDescent="0.15">
      <c r="B155" t="s">
        <v>62</v>
      </c>
      <c r="C155" s="2">
        <v>2.36</v>
      </c>
      <c r="D155" s="2">
        <v>2.56</v>
      </c>
      <c r="E155" s="2">
        <v>3.18</v>
      </c>
      <c r="F155" s="2">
        <v>3.78</v>
      </c>
    </row>
    <row r="156" spans="1:6" x14ac:dyDescent="0.15">
      <c r="B156" t="s">
        <v>63</v>
      </c>
      <c r="C156" s="2">
        <v>1.86</v>
      </c>
      <c r="D156" s="2">
        <v>2.06</v>
      </c>
      <c r="E156" s="2">
        <v>2.5299999999999998</v>
      </c>
      <c r="F156" s="2">
        <v>2.96</v>
      </c>
    </row>
    <row r="157" spans="1:6" x14ac:dyDescent="0.15">
      <c r="B157" t="s">
        <v>61</v>
      </c>
      <c r="C157" s="2">
        <v>0.15</v>
      </c>
      <c r="D157" s="2">
        <v>0.16</v>
      </c>
      <c r="E157" s="2">
        <v>0.2</v>
      </c>
      <c r="F157" s="2">
        <v>0.24</v>
      </c>
    </row>
    <row r="158" spans="1:6" x14ac:dyDescent="0.15">
      <c r="B158" t="s">
        <v>52</v>
      </c>
      <c r="C158" s="2">
        <v>63.04</v>
      </c>
      <c r="D158" s="2">
        <v>73.599999999999994</v>
      </c>
      <c r="E158" s="2">
        <v>133.24</v>
      </c>
      <c r="F158" s="2">
        <v>179.29</v>
      </c>
    </row>
    <row r="159" spans="1:6" x14ac:dyDescent="0.15">
      <c r="B159" t="s">
        <v>18</v>
      </c>
      <c r="C159" s="2">
        <v>0.3</v>
      </c>
      <c r="D159" s="2">
        <v>0.3</v>
      </c>
      <c r="E159" s="2">
        <v>0.3</v>
      </c>
      <c r="F159" s="2">
        <v>0.3</v>
      </c>
    </row>
    <row r="160" spans="1:6" x14ac:dyDescent="0.15">
      <c r="A160" t="s">
        <v>11</v>
      </c>
      <c r="C160" s="2"/>
      <c r="D160" s="2"/>
      <c r="E160" s="2"/>
      <c r="F160" s="2"/>
    </row>
    <row r="161" spans="2:9" x14ac:dyDescent="0.15">
      <c r="B161" t="s">
        <v>12</v>
      </c>
      <c r="C161" s="2">
        <f>(C148+C152*2+0.15*2)*(C149+C152*2+0.15*2)*0.1*C150</f>
        <v>0.64400000000000002</v>
      </c>
      <c r="D161" s="2">
        <f t="shared" ref="D161:F161" si="67">(D148+D152*2+0.15*2)*(D149+D152*2+0.15*2)*0.1*D150</f>
        <v>0.75</v>
      </c>
      <c r="E161" s="2">
        <f t="shared" si="67"/>
        <v>1.0620000000000001</v>
      </c>
      <c r="F161" s="2">
        <f t="shared" si="67"/>
        <v>1.4963999999999997</v>
      </c>
    </row>
    <row r="162" spans="2:9" x14ac:dyDescent="0.15">
      <c r="B162" t="s">
        <v>57</v>
      </c>
      <c r="C162" s="2">
        <f>(C148+C152*2+0.15*2+C149+C152*2+0.15*2)*2*0.1*C150</f>
        <v>1.02</v>
      </c>
      <c r="D162" s="2">
        <f t="shared" ref="D162:F162" si="68">(D148+D152*2+0.15*2+D149+D152*2+0.15*2)*2*0.1*D150</f>
        <v>1.1000000000000001</v>
      </c>
      <c r="E162" s="2">
        <f t="shared" si="68"/>
        <v>1.31</v>
      </c>
      <c r="F162" s="2">
        <f t="shared" si="68"/>
        <v>1.556</v>
      </c>
    </row>
    <row r="163" spans="2:9" x14ac:dyDescent="0.15">
      <c r="B163" t="s">
        <v>13</v>
      </c>
      <c r="C163" s="2">
        <f>(C148+C152*2+0.1*2)*(C149+C152*2+0.1*2)*C151*C150</f>
        <v>1.7820000000000003</v>
      </c>
      <c r="D163" s="2">
        <f t="shared" ref="D163:F163" si="69">(D148+D152*2+0.1*2)*(D149+D152*2+0.1*2)*D151*D150</f>
        <v>2.0880000000000005</v>
      </c>
      <c r="E163" s="2">
        <f t="shared" si="69"/>
        <v>3.4912500000000004</v>
      </c>
      <c r="F163" s="2">
        <f t="shared" si="69"/>
        <v>5.6783999999999999</v>
      </c>
    </row>
    <row r="164" spans="2:9" x14ac:dyDescent="0.15">
      <c r="B164" t="s">
        <v>55</v>
      </c>
      <c r="C164" s="2">
        <f>(C148+C152*2+0.1*2+C149+C152*2+0.1*2)*2*C151*C150</f>
        <v>2.94</v>
      </c>
      <c r="D164" s="2">
        <f>(D148+D152*2+0.1*2+D149+D152*2+0.1*2)*2*D151*D150</f>
        <v>3.18</v>
      </c>
      <c r="E164" s="2">
        <f>(E148+E152*2+0.1*2+E149+E152*2+0.1*2)*2*E151*E150</f>
        <v>4.4450000000000003</v>
      </c>
      <c r="F164" s="2">
        <f>(F148+F152*2+0.1*2+F149+F152*2+0.1*2)*2*F151*F150</f>
        <v>6.0640000000000001</v>
      </c>
      <c r="G164" s="2"/>
      <c r="H164" s="2"/>
      <c r="I164" s="2"/>
    </row>
    <row r="165" spans="2:9" x14ac:dyDescent="0.15">
      <c r="B165" t="s">
        <v>53</v>
      </c>
      <c r="C165" s="2">
        <f>1/C154*C158*C163*C150</f>
        <v>187.22880000000001</v>
      </c>
      <c r="D165" s="2">
        <f t="shared" ref="D165" si="70">1/D154*D158*D163*D150</f>
        <v>197.02153846153846</v>
      </c>
      <c r="E165" s="2">
        <f t="shared" ref="E165" si="71">1/E154*E158*E163*E150</f>
        <v>304.03539215686277</v>
      </c>
      <c r="F165" s="2">
        <f t="shared" ref="F165" si="72">1/F154*F158*F163*F150</f>
        <v>393.08121081081077</v>
      </c>
    </row>
    <row r="166" spans="2:9" x14ac:dyDescent="0.15">
      <c r="B166" t="s">
        <v>14</v>
      </c>
      <c r="C166" s="2">
        <f>(C148+C152+C149+C152)*2*C152*C153*C150-PI()*(C147^2+0.4^2+0.4^2+0.6^2)/4*C152</f>
        <v>5.1074391841344511</v>
      </c>
      <c r="D166" s="2">
        <f t="shared" ref="D166:F166" si="73">(D148+D152+D149+D152)*2*D152*D153*D150-PI()*(D147^2+0.6^2+0.6^2+0.6^2)/4*D152</f>
        <v>5.9303595514549627</v>
      </c>
      <c r="E166" s="2">
        <f t="shared" si="73"/>
        <v>9.427614549221671</v>
      </c>
      <c r="F166" s="2">
        <f t="shared" si="73"/>
        <v>14.053418440560272</v>
      </c>
    </row>
    <row r="167" spans="2:9" x14ac:dyDescent="0.15">
      <c r="B167" t="s">
        <v>56</v>
      </c>
      <c r="C167" s="2">
        <f>C166/C152*2*C150</f>
        <v>40.859513473075609</v>
      </c>
      <c r="D167" s="2">
        <f t="shared" ref="D167" si="74">D166/D152*2*D150</f>
        <v>47.442876411639702</v>
      </c>
      <c r="E167" s="2">
        <f t="shared" ref="E167" si="75">E166/E152*2*E150</f>
        <v>62.850763661477806</v>
      </c>
      <c r="F167" s="2">
        <f t="shared" ref="F167" si="76">F166/F152*2*F150</f>
        <v>80.305248231772993</v>
      </c>
      <c r="G167" s="2"/>
      <c r="H167" s="2"/>
      <c r="I167" s="2"/>
    </row>
    <row r="168" spans="2:9" x14ac:dyDescent="0.15">
      <c r="B168" t="s">
        <v>54</v>
      </c>
      <c r="C168" s="2">
        <f>1/C154*C158*C166*C150</f>
        <v>536.62161027972627</v>
      </c>
      <c r="D168" s="2">
        <f t="shared" ref="D168" si="77">1/D154*D158*D166*D150</f>
        <v>559.58264485523739</v>
      </c>
      <c r="E168" s="2">
        <f t="shared" ref="E168" si="78">1/E154*E158*E166*E150</f>
        <v>821.00350492699056</v>
      </c>
      <c r="F168" s="2">
        <f t="shared" ref="F168" si="79">1/F154*F158*F166*F150</f>
        <v>972.83296996449837</v>
      </c>
    </row>
    <row r="169" spans="2:9" x14ac:dyDescent="0.15">
      <c r="B169" t="s">
        <v>9</v>
      </c>
      <c r="C169" s="2">
        <f>C154*C150</f>
        <v>0.6</v>
      </c>
      <c r="D169" s="2">
        <f t="shared" ref="D169:F169" si="80">D154*D150</f>
        <v>0.78</v>
      </c>
      <c r="E169" s="2">
        <f t="shared" si="80"/>
        <v>1.53</v>
      </c>
      <c r="F169" s="2">
        <f t="shared" si="80"/>
        <v>2.59</v>
      </c>
    </row>
    <row r="170" spans="2:9" x14ac:dyDescent="0.15">
      <c r="B170" t="s">
        <v>59</v>
      </c>
      <c r="C170" s="2">
        <f>(C155+C156)*2*C157*C150</f>
        <v>1.2659999999999998</v>
      </c>
      <c r="D170" s="2">
        <f t="shared" ref="D170:F170" si="81">(D155+D156)*2*D157*D150</f>
        <v>1.4784000000000002</v>
      </c>
      <c r="E170" s="2">
        <f t="shared" si="81"/>
        <v>2.2840000000000003</v>
      </c>
      <c r="F170" s="2">
        <f t="shared" si="81"/>
        <v>3.2351999999999999</v>
      </c>
    </row>
    <row r="171" spans="2:9" x14ac:dyDescent="0.15">
      <c r="B171" t="s">
        <v>51</v>
      </c>
      <c r="C171" s="2">
        <f>C158*C150</f>
        <v>63.04</v>
      </c>
      <c r="D171" s="2">
        <f t="shared" ref="D171:F171" si="82">D158*D150</f>
        <v>73.599999999999994</v>
      </c>
      <c r="E171" s="2">
        <f t="shared" si="82"/>
        <v>133.24</v>
      </c>
      <c r="F171" s="2">
        <f t="shared" si="82"/>
        <v>179.29</v>
      </c>
    </row>
    <row r="172" spans="2:9" x14ac:dyDescent="0.15">
      <c r="B172" t="s">
        <v>17</v>
      </c>
      <c r="C172" s="2">
        <f>C148*C149*C159*C150</f>
        <v>0.89999999999999991</v>
      </c>
      <c r="D172" s="2">
        <f t="shared" ref="D172:F172" si="83">D148*D149*D159*D150</f>
        <v>1.1220000000000001</v>
      </c>
      <c r="E172" s="2">
        <f t="shared" si="83"/>
        <v>1.6605000000000001</v>
      </c>
      <c r="F172" s="2">
        <f t="shared" si="83"/>
        <v>2.4551999999999996</v>
      </c>
    </row>
    <row r="173" spans="2:9" x14ac:dyDescent="0.15">
      <c r="B173" t="s">
        <v>64</v>
      </c>
      <c r="C173" s="2">
        <f>C161+C163+C166+C169</f>
        <v>8.1334391841344509</v>
      </c>
      <c r="D173" s="2">
        <f t="shared" ref="D173:F173" si="84">D161+D163+D166+D169</f>
        <v>9.5483595514549631</v>
      </c>
      <c r="E173" s="2">
        <f t="shared" si="84"/>
        <v>15.510864549221671</v>
      </c>
      <c r="F173" s="2">
        <f t="shared" si="84"/>
        <v>23.818218440560269</v>
      </c>
      <c r="G173" s="2"/>
      <c r="H173" s="2"/>
      <c r="I17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5" sqref="D5"/>
    </sheetView>
  </sheetViews>
  <sheetFormatPr defaultRowHeight="13.5" x14ac:dyDescent="0.15"/>
  <cols>
    <col min="1" max="1" width="24.625" customWidth="1"/>
  </cols>
  <sheetData>
    <row r="1" spans="1:3" x14ac:dyDescent="0.15">
      <c r="B1" s="1">
        <v>700</v>
      </c>
      <c r="C1" s="1">
        <v>800</v>
      </c>
    </row>
    <row r="2" spans="1:3" x14ac:dyDescent="0.15">
      <c r="A2" t="s">
        <v>68</v>
      </c>
      <c r="B2" s="7">
        <f>PI()*(0.932+0.7)/2*(0.932-0.7)/2*0.4</f>
        <v>0.11894823768727823</v>
      </c>
      <c r="C2" s="7">
        <f>PI()*(1.05+0.8)/2*(1.05-0.8)/2*0.4</f>
        <v>0.14529866022852794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C14" sqref="C14"/>
    </sheetView>
  </sheetViews>
  <sheetFormatPr defaultRowHeight="13.5" x14ac:dyDescent="0.15"/>
  <cols>
    <col min="1" max="1" width="11.625" customWidth="1"/>
    <col min="2" max="2" width="14.875" customWidth="1"/>
    <col min="3" max="3" width="9.375" customWidth="1"/>
  </cols>
  <sheetData>
    <row r="2" spans="1:2" x14ac:dyDescent="0.15">
      <c r="A2" s="1" t="s">
        <v>0</v>
      </c>
      <c r="B2" s="3" t="s">
        <v>37</v>
      </c>
    </row>
    <row r="3" spans="1:2" x14ac:dyDescent="0.15">
      <c r="A3" s="1"/>
      <c r="B3" t="s">
        <v>65</v>
      </c>
    </row>
    <row r="4" spans="1:2" x14ac:dyDescent="0.15">
      <c r="A4" s="1"/>
      <c r="B4" t="s">
        <v>66</v>
      </c>
    </row>
    <row r="5" spans="1:2" x14ac:dyDescent="0.15">
      <c r="A5" s="1"/>
      <c r="B5" t="s">
        <v>5</v>
      </c>
    </row>
    <row r="6" spans="1:2" x14ac:dyDescent="0.15">
      <c r="A6" s="1"/>
      <c r="B6" t="s">
        <v>6</v>
      </c>
    </row>
    <row r="7" spans="1:2" x14ac:dyDescent="0.15">
      <c r="A7" s="1"/>
      <c r="B7" t="s">
        <v>7</v>
      </c>
    </row>
    <row r="8" spans="1:2" x14ac:dyDescent="0.15">
      <c r="A8" s="1"/>
      <c r="B8" t="s">
        <v>8</v>
      </c>
    </row>
    <row r="9" spans="1:2" x14ac:dyDescent="0.15">
      <c r="A9" s="1"/>
      <c r="B9" t="s">
        <v>9</v>
      </c>
    </row>
    <row r="10" spans="1:2" x14ac:dyDescent="0.15">
      <c r="A10" s="1"/>
      <c r="B10" t="s">
        <v>10</v>
      </c>
    </row>
    <row r="11" spans="1:2" x14ac:dyDescent="0.15">
      <c r="A11" s="1"/>
      <c r="B11" t="s">
        <v>18</v>
      </c>
    </row>
    <row r="12" spans="1:2" x14ac:dyDescent="0.15">
      <c r="A12" t="s">
        <v>11</v>
      </c>
    </row>
    <row r="13" spans="1:2" x14ac:dyDescent="0.15">
      <c r="A13" s="1"/>
      <c r="B13" t="s">
        <v>12</v>
      </c>
    </row>
    <row r="14" spans="1:2" x14ac:dyDescent="0.15">
      <c r="A14" s="1"/>
      <c r="B14" t="s">
        <v>57</v>
      </c>
    </row>
    <row r="15" spans="1:2" x14ac:dyDescent="0.15">
      <c r="A15" s="1"/>
      <c r="B15" t="s">
        <v>13</v>
      </c>
    </row>
    <row r="16" spans="1:2" x14ac:dyDescent="0.15">
      <c r="A16" s="1"/>
      <c r="B16" t="s">
        <v>55</v>
      </c>
    </row>
    <row r="17" spans="1:2" x14ac:dyDescent="0.15">
      <c r="A17" s="1"/>
      <c r="B17" t="s">
        <v>53</v>
      </c>
    </row>
    <row r="18" spans="1:2" x14ac:dyDescent="0.15">
      <c r="A18" s="1"/>
      <c r="B18" t="s">
        <v>14</v>
      </c>
    </row>
    <row r="19" spans="1:2" x14ac:dyDescent="0.15">
      <c r="A19" s="1"/>
      <c r="B19" t="s">
        <v>56</v>
      </c>
    </row>
    <row r="20" spans="1:2" x14ac:dyDescent="0.15">
      <c r="A20" s="1"/>
      <c r="B20" t="s">
        <v>50</v>
      </c>
    </row>
    <row r="21" spans="1:2" x14ac:dyDescent="0.15">
      <c r="A21" s="1"/>
      <c r="B21" t="s">
        <v>9</v>
      </c>
    </row>
    <row r="22" spans="1:2" x14ac:dyDescent="0.15">
      <c r="A22" s="1"/>
      <c r="B22" t="s">
        <v>59</v>
      </c>
    </row>
    <row r="23" spans="1:2" x14ac:dyDescent="0.15">
      <c r="A23" s="1"/>
      <c r="B23" t="s">
        <v>16</v>
      </c>
    </row>
    <row r="24" spans="1:2" x14ac:dyDescent="0.15">
      <c r="A24" s="1"/>
      <c r="B24" t="s">
        <v>17</v>
      </c>
    </row>
    <row r="25" spans="1:2" x14ac:dyDescent="0.15">
      <c r="B25" t="s">
        <v>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B1" sqref="B1"/>
    </sheetView>
  </sheetViews>
  <sheetFormatPr defaultRowHeight="11.25" x14ac:dyDescent="0.15"/>
  <cols>
    <col min="1" max="1" width="27.25" style="8" bestFit="1" customWidth="1"/>
    <col min="2" max="2" width="5.25" style="8" bestFit="1" customWidth="1"/>
    <col min="3" max="3" width="12.25" style="8" bestFit="1" customWidth="1"/>
    <col min="4" max="4" width="15.5" style="8" bestFit="1" customWidth="1"/>
    <col min="5" max="5" width="12.25" style="8" bestFit="1" customWidth="1"/>
    <col min="6" max="7" width="15.5" style="8" bestFit="1" customWidth="1"/>
    <col min="8" max="8" width="12.25" style="8" bestFit="1" customWidth="1"/>
    <col min="9" max="10" width="15.5" style="8" bestFit="1" customWidth="1"/>
    <col min="11" max="11" width="12.25" style="8" bestFit="1" customWidth="1"/>
    <col min="12" max="14" width="15.5" style="8" bestFit="1" customWidth="1"/>
    <col min="15" max="15" width="7.5" style="8" bestFit="1" customWidth="1"/>
    <col min="16" max="16" width="9" style="8" bestFit="1" customWidth="1"/>
    <col min="17" max="17" width="6.75" style="8" bestFit="1" customWidth="1"/>
    <col min="18" max="16384" width="9" style="8"/>
  </cols>
  <sheetData>
    <row r="1" spans="1:17" x14ac:dyDescent="0.15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  <c r="N1" s="8" t="s">
        <v>83</v>
      </c>
      <c r="O1" s="8" t="s">
        <v>84</v>
      </c>
      <c r="P1" s="8" t="s">
        <v>85</v>
      </c>
      <c r="Q1" s="8" t="s">
        <v>86</v>
      </c>
    </row>
    <row r="2" spans="1:17" x14ac:dyDescent="0.15">
      <c r="A2" s="8" t="s">
        <v>69</v>
      </c>
      <c r="B2" s="8" t="s">
        <v>87</v>
      </c>
      <c r="C2" s="8">
        <v>0.22698006922186253</v>
      </c>
      <c r="D2" s="8">
        <v>0.53407075111026481</v>
      </c>
      <c r="E2" s="8">
        <v>0.44233624562544283</v>
      </c>
      <c r="F2" s="8">
        <v>1.1058406140636072</v>
      </c>
      <c r="G2" s="8">
        <v>70.399514784541637</v>
      </c>
      <c r="H2" s="8">
        <v>1.2943361732789949</v>
      </c>
      <c r="I2" s="8">
        <v>18.095573684677209</v>
      </c>
      <c r="J2" s="8">
        <v>205.99858019340311</v>
      </c>
      <c r="K2" s="8">
        <v>0.13</v>
      </c>
      <c r="L2" s="8">
        <v>0.51270792106585428</v>
      </c>
      <c r="M2" s="8">
        <v>20.69</v>
      </c>
      <c r="N2" s="8">
        <v>0.23561944901923448</v>
      </c>
      <c r="O2" s="8">
        <v>1</v>
      </c>
      <c r="P2" s="8">
        <v>0.71</v>
      </c>
      <c r="Q2" s="8">
        <v>1.8</v>
      </c>
    </row>
    <row r="3" spans="1:17" x14ac:dyDescent="0.15">
      <c r="A3" s="8" t="s">
        <v>89</v>
      </c>
      <c r="B3" s="8" t="s">
        <v>87</v>
      </c>
      <c r="C3" s="8">
        <v>0.29864765163187967</v>
      </c>
      <c r="D3" s="8">
        <v>0.61261056745000975</v>
      </c>
      <c r="E3" s="8">
        <v>0.59136554713010858</v>
      </c>
      <c r="F3" s="8">
        <v>1.2786282100110458</v>
      </c>
      <c r="G3" s="8">
        <v>84.051042329057609</v>
      </c>
      <c r="H3" s="8">
        <v>1.5770795121020762</v>
      </c>
      <c r="I3" s="8">
        <v>20.923007072908021</v>
      </c>
      <c r="J3" s="8">
        <v>224.15099674181246</v>
      </c>
      <c r="K3" s="8">
        <v>0.23</v>
      </c>
      <c r="L3" s="8">
        <v>0.70811498411913953</v>
      </c>
      <c r="M3" s="8">
        <v>32.69</v>
      </c>
      <c r="N3" s="8">
        <v>0.36815538909255391</v>
      </c>
      <c r="O3" s="8">
        <v>1</v>
      </c>
      <c r="P3" s="8">
        <v>0.71</v>
      </c>
      <c r="Q3" s="8">
        <v>1.8</v>
      </c>
    </row>
    <row r="4" spans="1:17" x14ac:dyDescent="0.15">
      <c r="A4" s="8" t="s">
        <v>91</v>
      </c>
      <c r="B4" s="8" t="s">
        <v>87</v>
      </c>
      <c r="C4" s="8">
        <v>0.38013271108436492</v>
      </c>
      <c r="D4" s="8">
        <v>0.69115038378975446</v>
      </c>
      <c r="E4" s="8">
        <v>0.76199329812820427</v>
      </c>
      <c r="F4" s="8">
        <v>1.4514158059584845</v>
      </c>
      <c r="G4" s="8">
        <v>102.91527665931535</v>
      </c>
      <c r="H4" s="8">
        <v>1.8598228509251573</v>
      </c>
      <c r="I4" s="8">
        <v>23.750440461138837</v>
      </c>
      <c r="J4" s="8">
        <v>251.18880141131595</v>
      </c>
      <c r="K4" s="8">
        <v>0.33</v>
      </c>
      <c r="L4" s="8">
        <v>0.81807072699478234</v>
      </c>
      <c r="M4" s="8">
        <v>44.57</v>
      </c>
      <c r="N4" s="8">
        <v>0.53014376029327759</v>
      </c>
      <c r="O4" s="8">
        <v>1</v>
      </c>
      <c r="P4" s="8">
        <v>0.71</v>
      </c>
      <c r="Q4" s="8">
        <v>1.8</v>
      </c>
    </row>
    <row r="5" spans="1:17" x14ac:dyDescent="0.15">
      <c r="A5" s="8" t="s">
        <v>88</v>
      </c>
      <c r="B5" s="8" t="s">
        <v>87</v>
      </c>
      <c r="C5" s="8">
        <v>0.22698006922186253</v>
      </c>
      <c r="D5" s="8">
        <v>0.53407075111026481</v>
      </c>
      <c r="E5" s="8">
        <v>0.44233624562544283</v>
      </c>
      <c r="F5" s="8">
        <v>1.1058406140636072</v>
      </c>
      <c r="G5" s="8">
        <v>70.399514784541637</v>
      </c>
      <c r="H5" s="8">
        <v>1.7467255153959249</v>
      </c>
      <c r="I5" s="8">
        <v>24.12743157956961</v>
      </c>
      <c r="J5" s="8">
        <v>277.99808395032068</v>
      </c>
      <c r="K5" s="8">
        <v>0.13</v>
      </c>
      <c r="L5" s="8">
        <v>0.51270792106585428</v>
      </c>
      <c r="M5" s="8">
        <v>20.69</v>
      </c>
      <c r="N5" s="8">
        <v>0.23561944901923448</v>
      </c>
      <c r="O5" s="8">
        <v>1</v>
      </c>
      <c r="P5" s="8">
        <v>0.71</v>
      </c>
      <c r="Q5" s="8">
        <v>1.8</v>
      </c>
    </row>
    <row r="6" spans="1:17" x14ac:dyDescent="0.15">
      <c r="A6" s="8" t="s">
        <v>90</v>
      </c>
      <c r="B6" s="8" t="s">
        <v>87</v>
      </c>
      <c r="C6" s="8">
        <v>0.29864765163187967</v>
      </c>
      <c r="D6" s="8">
        <v>0.61261056745000975</v>
      </c>
      <c r="E6" s="8">
        <v>0.59136554713010858</v>
      </c>
      <c r="F6" s="8">
        <v>1.2786282100110458</v>
      </c>
      <c r="G6" s="8">
        <v>84.051042329057609</v>
      </c>
      <c r="H6" s="8">
        <v>2.3059290077349082</v>
      </c>
      <c r="I6" s="8">
        <v>30.222121327533809</v>
      </c>
      <c r="J6" s="8">
        <v>327.74269244719193</v>
      </c>
      <c r="K6" s="8">
        <v>0.23</v>
      </c>
      <c r="L6" s="8">
        <v>0.70811498411913953</v>
      </c>
      <c r="M6" s="8">
        <v>32.69</v>
      </c>
      <c r="N6" s="8">
        <v>0.36815538909255391</v>
      </c>
      <c r="O6" s="8">
        <v>1</v>
      </c>
      <c r="P6" s="8">
        <v>0.71</v>
      </c>
      <c r="Q6" s="8">
        <v>1.8</v>
      </c>
    </row>
    <row r="7" spans="1:17" x14ac:dyDescent="0.15">
      <c r="A7" s="8" t="s">
        <v>92</v>
      </c>
      <c r="B7" s="8" t="s">
        <v>87</v>
      </c>
      <c r="C7" s="8">
        <v>0.38013271108436492</v>
      </c>
      <c r="D7" s="8">
        <v>0.69115038378975446</v>
      </c>
      <c r="E7" s="8">
        <v>0.76199329812820427</v>
      </c>
      <c r="F7" s="8">
        <v>1.4514158059584845</v>
      </c>
      <c r="G7" s="8">
        <v>102.91527665931535</v>
      </c>
      <c r="H7" s="8">
        <v>2.9279643531456867</v>
      </c>
      <c r="I7" s="8">
        <v>36.945129606215964</v>
      </c>
      <c r="J7" s="8">
        <v>395.45264005970682</v>
      </c>
      <c r="K7" s="8">
        <v>0.33</v>
      </c>
      <c r="L7" s="8">
        <v>0.81807072699478234</v>
      </c>
      <c r="M7" s="8">
        <v>44.57</v>
      </c>
      <c r="N7" s="8">
        <v>0.53014376029327759</v>
      </c>
      <c r="O7" s="8">
        <v>1</v>
      </c>
      <c r="P7" s="8">
        <v>0.71</v>
      </c>
      <c r="Q7" s="8">
        <v>1.8</v>
      </c>
    </row>
    <row r="8" spans="1:17" x14ac:dyDescent="0.15">
      <c r="A8" s="8" t="s">
        <v>93</v>
      </c>
      <c r="B8" s="8" t="s">
        <v>87</v>
      </c>
      <c r="C8" s="8">
        <v>0.36100000000000004</v>
      </c>
      <c r="D8" s="8">
        <v>0.76</v>
      </c>
      <c r="E8" s="8">
        <v>0.81</v>
      </c>
      <c r="F8" s="8">
        <v>1.8000000000000003</v>
      </c>
      <c r="G8" s="8">
        <v>109.38521739130435</v>
      </c>
      <c r="H8" s="8">
        <v>2.1786725877128168</v>
      </c>
      <c r="I8" s="8">
        <v>17.429380701702534</v>
      </c>
      <c r="J8" s="8">
        <v>294.21552423634819</v>
      </c>
      <c r="K8" s="8">
        <v>0.23</v>
      </c>
      <c r="L8" s="8">
        <v>0.7248</v>
      </c>
      <c r="M8" s="8">
        <v>31.06</v>
      </c>
      <c r="N8" s="8">
        <v>0.36300000000000004</v>
      </c>
      <c r="O8" s="8">
        <v>1</v>
      </c>
      <c r="P8" s="8">
        <v>0.71</v>
      </c>
      <c r="Q8" s="8">
        <v>1.8</v>
      </c>
    </row>
    <row r="9" spans="1:17" x14ac:dyDescent="0.15">
      <c r="A9" s="8" t="s">
        <v>94</v>
      </c>
      <c r="B9" s="8" t="s">
        <v>87</v>
      </c>
      <c r="C9" s="8">
        <v>0.38000000000000006</v>
      </c>
      <c r="D9" s="8">
        <v>0.78</v>
      </c>
      <c r="E9" s="8">
        <v>0.85499999999999998</v>
      </c>
      <c r="F9" s="8">
        <v>1.85</v>
      </c>
      <c r="G9" s="8">
        <v>115.46217391304347</v>
      </c>
      <c r="H9" s="8">
        <v>2.2352931657684252</v>
      </c>
      <c r="I9" s="8">
        <v>17.882345326147401</v>
      </c>
      <c r="J9" s="8">
        <v>301.86176403811862</v>
      </c>
      <c r="K9" s="8">
        <v>0.23</v>
      </c>
      <c r="L9" s="8">
        <v>0.7248</v>
      </c>
      <c r="M9" s="8">
        <v>31.06</v>
      </c>
      <c r="N9" s="8">
        <v>0.39600000000000002</v>
      </c>
      <c r="O9" s="8">
        <v>1</v>
      </c>
      <c r="P9" s="8">
        <v>0.71</v>
      </c>
      <c r="Q9" s="8">
        <v>1.8</v>
      </c>
    </row>
    <row r="10" spans="1:17" x14ac:dyDescent="0.15">
      <c r="A10" s="8" t="s">
        <v>95</v>
      </c>
      <c r="B10" s="8" t="s">
        <v>87</v>
      </c>
      <c r="C10" s="8">
        <v>0.39900000000000008</v>
      </c>
      <c r="D10" s="8">
        <v>0.8</v>
      </c>
      <c r="E10" s="8">
        <v>0.9</v>
      </c>
      <c r="F10" s="8">
        <v>1.9000000000000001</v>
      </c>
      <c r="G10" s="8">
        <v>121.53913043478261</v>
      </c>
      <c r="H10" s="8">
        <v>2.2879867530070466</v>
      </c>
      <c r="I10" s="8">
        <v>18.303894024056373</v>
      </c>
      <c r="J10" s="8">
        <v>308.97768934086463</v>
      </c>
      <c r="K10" s="8">
        <v>0.23</v>
      </c>
      <c r="L10" s="8">
        <v>0.7248</v>
      </c>
      <c r="M10" s="8">
        <v>31.06</v>
      </c>
      <c r="N10" s="8">
        <v>0.42900000000000005</v>
      </c>
      <c r="O10" s="8">
        <v>1</v>
      </c>
      <c r="P10" s="8">
        <v>0.71</v>
      </c>
      <c r="Q10" s="8">
        <v>1.8</v>
      </c>
    </row>
    <row r="11" spans="1:17" x14ac:dyDescent="0.15">
      <c r="A11" s="8" t="s">
        <v>96</v>
      </c>
      <c r="B11" s="8" t="s">
        <v>87</v>
      </c>
      <c r="C11" s="8">
        <v>0.41799999999999998</v>
      </c>
      <c r="D11" s="8">
        <v>0.82</v>
      </c>
      <c r="E11" s="8">
        <v>0.94500000000000006</v>
      </c>
      <c r="F11" s="8">
        <v>1.9500000000000002</v>
      </c>
      <c r="G11" s="8">
        <v>124.15846153846152</v>
      </c>
      <c r="H11" s="8">
        <v>2.3367533494286805</v>
      </c>
      <c r="I11" s="8">
        <v>18.694026795429444</v>
      </c>
      <c r="J11" s="8">
        <v>307.01344006339889</v>
      </c>
      <c r="K11" s="8">
        <v>0.26</v>
      </c>
      <c r="L11" s="8">
        <v>0.77279999999999993</v>
      </c>
      <c r="M11" s="8">
        <v>34.159999999999997</v>
      </c>
      <c r="N11" s="8">
        <v>0.46199999999999997</v>
      </c>
      <c r="O11" s="8">
        <v>1</v>
      </c>
      <c r="P11" s="8">
        <v>0.71</v>
      </c>
      <c r="Q11" s="8">
        <v>1.8</v>
      </c>
    </row>
    <row r="12" spans="1:17" x14ac:dyDescent="0.15">
      <c r="A12" s="8" t="s">
        <v>97</v>
      </c>
      <c r="B12" s="8" t="s">
        <v>87</v>
      </c>
      <c r="C12" s="8">
        <v>0.43700000000000006</v>
      </c>
      <c r="D12" s="8">
        <v>0.84000000000000008</v>
      </c>
      <c r="E12" s="8">
        <v>0.9900000000000001</v>
      </c>
      <c r="F12" s="8">
        <v>2</v>
      </c>
      <c r="G12" s="8">
        <v>130.07076923076923</v>
      </c>
      <c r="H12" s="8">
        <v>2.381592955033327</v>
      </c>
      <c r="I12" s="8">
        <v>19.052743640266616</v>
      </c>
      <c r="J12" s="8">
        <v>312.90467439976322</v>
      </c>
      <c r="K12" s="8">
        <v>0.26</v>
      </c>
      <c r="L12" s="8">
        <v>0.77279999999999993</v>
      </c>
      <c r="M12" s="8">
        <v>34.159999999999997</v>
      </c>
      <c r="N12" s="8">
        <v>0.495</v>
      </c>
      <c r="O12" s="8">
        <v>1</v>
      </c>
      <c r="P12" s="8">
        <v>0.71</v>
      </c>
      <c r="Q12" s="8">
        <v>1.8</v>
      </c>
    </row>
    <row r="13" spans="1:17" x14ac:dyDescent="0.15">
      <c r="A13" s="8" t="s">
        <v>98</v>
      </c>
      <c r="B13" s="8" t="s">
        <v>87</v>
      </c>
      <c r="C13" s="8">
        <v>0.47500000000000003</v>
      </c>
      <c r="D13" s="8">
        <v>0.87999999999999989</v>
      </c>
      <c r="E13" s="8">
        <v>1.0800000000000003</v>
      </c>
      <c r="F13" s="8">
        <v>2.1</v>
      </c>
      <c r="G13" s="8">
        <v>115.00540540540544</v>
      </c>
      <c r="H13" s="8">
        <v>2.4864892556584457</v>
      </c>
      <c r="I13" s="8">
        <v>19.891914045267566</v>
      </c>
      <c r="J13" s="8">
        <v>264.77750452146694</v>
      </c>
      <c r="K13" s="8">
        <v>0.37</v>
      </c>
      <c r="L13" s="8">
        <v>0.98560000000000014</v>
      </c>
      <c r="M13" s="8">
        <v>39.4</v>
      </c>
      <c r="N13" s="8">
        <v>0.56100000000000005</v>
      </c>
      <c r="O13" s="8">
        <v>1</v>
      </c>
      <c r="P13" s="8">
        <v>0.71</v>
      </c>
      <c r="Q13" s="8">
        <v>1.8</v>
      </c>
    </row>
    <row r="14" spans="1:17" x14ac:dyDescent="0.15">
      <c r="A14" s="8" t="s">
        <v>99</v>
      </c>
      <c r="B14" s="8" t="s">
        <v>87</v>
      </c>
      <c r="C14" s="8">
        <v>0.49399999999999999</v>
      </c>
      <c r="D14" s="8">
        <v>0.9</v>
      </c>
      <c r="E14" s="8">
        <v>1.125</v>
      </c>
      <c r="F14" s="8">
        <v>2.15</v>
      </c>
      <c r="G14" s="8">
        <v>119.79729729729729</v>
      </c>
      <c r="H14" s="8">
        <v>2.5945498269453435</v>
      </c>
      <c r="I14" s="8">
        <v>20.756398615562748</v>
      </c>
      <c r="J14" s="8">
        <v>276.28449508553115</v>
      </c>
      <c r="K14" s="8">
        <v>0.37</v>
      </c>
      <c r="L14" s="8">
        <v>0.98560000000000014</v>
      </c>
      <c r="M14" s="8">
        <v>39.4</v>
      </c>
      <c r="N14" s="8">
        <v>0.59400000000000008</v>
      </c>
      <c r="O14" s="8">
        <v>1</v>
      </c>
      <c r="P14" s="8">
        <v>0.71</v>
      </c>
      <c r="Q14" s="8">
        <v>1.8599999999999999</v>
      </c>
    </row>
    <row r="15" spans="1:17" x14ac:dyDescent="0.15">
      <c r="A15" s="8" t="s">
        <v>100</v>
      </c>
      <c r="B15" s="8" t="s">
        <v>87</v>
      </c>
      <c r="C15" s="8">
        <v>0.53200000000000003</v>
      </c>
      <c r="D15" s="8">
        <v>0.94000000000000006</v>
      </c>
      <c r="E15" s="8">
        <v>1.458</v>
      </c>
      <c r="F15" s="8">
        <v>2.6999999999999997</v>
      </c>
      <c r="G15" s="8">
        <v>148.3596</v>
      </c>
      <c r="H15" s="8">
        <v>2.9577746688940199</v>
      </c>
      <c r="I15" s="8">
        <v>23.662197351152159</v>
      </c>
      <c r="J15" s="8">
        <v>300.97000464146038</v>
      </c>
      <c r="K15" s="8">
        <v>0.45</v>
      </c>
      <c r="L15" s="8">
        <v>1.0920000000000001</v>
      </c>
      <c r="M15" s="8">
        <v>45.79</v>
      </c>
      <c r="N15" s="8">
        <v>0.66</v>
      </c>
      <c r="O15" s="8">
        <v>1</v>
      </c>
      <c r="P15" s="8">
        <v>0.71</v>
      </c>
      <c r="Q15" s="8">
        <v>2.0099999999999998</v>
      </c>
    </row>
    <row r="16" spans="1:17" x14ac:dyDescent="0.15">
      <c r="A16" s="8" t="s">
        <v>101</v>
      </c>
      <c r="B16" s="8" t="s">
        <v>87</v>
      </c>
      <c r="C16" s="8">
        <v>0.55100000000000005</v>
      </c>
      <c r="D16" s="8">
        <v>0.96</v>
      </c>
      <c r="E16" s="8">
        <v>1.5120000000000002</v>
      </c>
      <c r="F16" s="8">
        <v>2.7600000000000002</v>
      </c>
      <c r="G16" s="8">
        <v>153.85440000000003</v>
      </c>
      <c r="H16" s="8">
        <v>3.2341637815044755</v>
      </c>
      <c r="I16" s="8">
        <v>25.873310252035804</v>
      </c>
      <c r="J16" s="8">
        <v>329.09413234464432</v>
      </c>
      <c r="K16" s="8">
        <v>0.45</v>
      </c>
      <c r="L16" s="8">
        <v>1.0920000000000001</v>
      </c>
      <c r="M16" s="8">
        <v>45.79</v>
      </c>
      <c r="N16" s="8">
        <v>0.69300000000000017</v>
      </c>
      <c r="O16" s="8">
        <v>1</v>
      </c>
      <c r="P16" s="8">
        <v>0.71</v>
      </c>
      <c r="Q16" s="8">
        <v>2.16</v>
      </c>
    </row>
    <row r="17" spans="1:17" x14ac:dyDescent="0.15">
      <c r="A17" s="8" t="s">
        <v>102</v>
      </c>
      <c r="B17" s="8" t="s">
        <v>87</v>
      </c>
      <c r="C17" s="8">
        <v>0.58899999999999997</v>
      </c>
      <c r="D17" s="8">
        <v>1</v>
      </c>
      <c r="E17" s="8">
        <v>1.62</v>
      </c>
      <c r="F17" s="8">
        <v>2.88</v>
      </c>
      <c r="G17" s="8">
        <v>140.33593220338986</v>
      </c>
      <c r="H17" s="8">
        <v>3.6909381304589592</v>
      </c>
      <c r="I17" s="8">
        <v>29.527505043671674</v>
      </c>
      <c r="J17" s="8">
        <v>319.73533533518207</v>
      </c>
      <c r="K17" s="8">
        <v>0.59</v>
      </c>
      <c r="L17" s="8">
        <v>1.3440000000000001</v>
      </c>
      <c r="M17" s="8">
        <v>51.11</v>
      </c>
      <c r="N17" s="8">
        <v>0.7589999999999999</v>
      </c>
      <c r="O17" s="8">
        <v>1</v>
      </c>
      <c r="P17" s="8">
        <v>0.71</v>
      </c>
      <c r="Q17" s="8">
        <v>2.36</v>
      </c>
    </row>
    <row r="18" spans="1:17" x14ac:dyDescent="0.15">
      <c r="A18" s="8" t="s">
        <v>103</v>
      </c>
      <c r="B18" s="8" t="s">
        <v>87</v>
      </c>
      <c r="C18" s="8">
        <v>0.36100000000000004</v>
      </c>
      <c r="D18" s="8">
        <v>0.76</v>
      </c>
      <c r="E18" s="8">
        <v>0.81</v>
      </c>
      <c r="F18" s="8">
        <v>1.8000000000000003</v>
      </c>
      <c r="G18" s="8">
        <v>109.38521739130435</v>
      </c>
      <c r="H18" s="8">
        <v>3.2586725877128169</v>
      </c>
      <c r="I18" s="8">
        <v>26.069380701702535</v>
      </c>
      <c r="J18" s="8">
        <v>440.06248075808736</v>
      </c>
      <c r="K18" s="8">
        <v>0.23</v>
      </c>
      <c r="L18" s="8">
        <v>0.7248</v>
      </c>
      <c r="M18" s="8">
        <v>31.06</v>
      </c>
      <c r="N18" s="8">
        <v>0.36300000000000004</v>
      </c>
      <c r="O18" s="8">
        <v>1</v>
      </c>
      <c r="P18" s="8">
        <v>0.71</v>
      </c>
      <c r="Q18" s="8">
        <v>2.6</v>
      </c>
    </row>
    <row r="19" spans="1:17" x14ac:dyDescent="0.15">
      <c r="A19" s="8" t="s">
        <v>104</v>
      </c>
      <c r="B19" s="8" t="s">
        <v>87</v>
      </c>
      <c r="C19" s="8">
        <v>0.38000000000000006</v>
      </c>
      <c r="D19" s="8">
        <v>0.78</v>
      </c>
      <c r="E19" s="8">
        <v>0.85499999999999998</v>
      </c>
      <c r="F19" s="8">
        <v>1.85</v>
      </c>
      <c r="G19" s="8">
        <v>115.46217391304347</v>
      </c>
      <c r="H19" s="8">
        <v>3.495293165768425</v>
      </c>
      <c r="I19" s="8">
        <v>27.9623453261474</v>
      </c>
      <c r="J19" s="8">
        <v>472.01654664681428</v>
      </c>
      <c r="K19" s="8">
        <v>0.23</v>
      </c>
      <c r="L19" s="8">
        <v>0.7248</v>
      </c>
      <c r="M19" s="8">
        <v>31.06</v>
      </c>
      <c r="N19" s="8">
        <v>0.39600000000000002</v>
      </c>
      <c r="O19" s="8">
        <v>1</v>
      </c>
      <c r="P19" s="8">
        <v>0.71</v>
      </c>
      <c r="Q19" s="8">
        <v>2.7</v>
      </c>
    </row>
    <row r="20" spans="1:17" x14ac:dyDescent="0.15">
      <c r="A20" s="8" t="s">
        <v>105</v>
      </c>
      <c r="B20" s="8" t="s">
        <v>87</v>
      </c>
      <c r="C20" s="8">
        <v>0.39900000000000008</v>
      </c>
      <c r="D20" s="8">
        <v>0.8</v>
      </c>
      <c r="E20" s="8">
        <v>0.9</v>
      </c>
      <c r="F20" s="8">
        <v>1.9000000000000001</v>
      </c>
      <c r="G20" s="8">
        <v>121.53913043478261</v>
      </c>
      <c r="H20" s="8">
        <v>3.7379867530070467</v>
      </c>
      <c r="I20" s="8">
        <v>29.903894024056374</v>
      </c>
      <c r="J20" s="8">
        <v>504.79073281912554</v>
      </c>
      <c r="K20" s="8">
        <v>0.23</v>
      </c>
      <c r="L20" s="8">
        <v>0.7248</v>
      </c>
      <c r="M20" s="8">
        <v>31.06</v>
      </c>
      <c r="N20" s="8">
        <v>0.42900000000000005</v>
      </c>
      <c r="O20" s="8">
        <v>1</v>
      </c>
      <c r="P20" s="8">
        <v>0.71</v>
      </c>
      <c r="Q20" s="8">
        <v>2.8</v>
      </c>
    </row>
    <row r="21" spans="1:17" x14ac:dyDescent="0.15">
      <c r="A21" s="8" t="s">
        <v>106</v>
      </c>
      <c r="B21" s="8" t="s">
        <v>87</v>
      </c>
      <c r="C21" s="8">
        <v>0.41799999999999998</v>
      </c>
      <c r="D21" s="8">
        <v>0.82</v>
      </c>
      <c r="E21" s="8">
        <v>0.94500000000000006</v>
      </c>
      <c r="F21" s="8">
        <v>1.9500000000000002</v>
      </c>
      <c r="G21" s="8">
        <v>124.15846153846152</v>
      </c>
      <c r="H21" s="8">
        <v>3.9867533494286809</v>
      </c>
      <c r="I21" s="8">
        <v>31.894026795429447</v>
      </c>
      <c r="J21" s="8">
        <v>523.79805544801422</v>
      </c>
      <c r="K21" s="8">
        <v>0.26</v>
      </c>
      <c r="L21" s="8">
        <v>0.77279999999999993</v>
      </c>
      <c r="M21" s="8">
        <v>34.159999999999997</v>
      </c>
      <c r="N21" s="8">
        <v>0.46199999999999997</v>
      </c>
      <c r="O21" s="8">
        <v>1</v>
      </c>
      <c r="P21" s="8">
        <v>0.71</v>
      </c>
      <c r="Q21" s="8">
        <v>2.9000000000000004</v>
      </c>
    </row>
    <row r="22" spans="1:17" x14ac:dyDescent="0.15">
      <c r="A22" s="8" t="s">
        <v>107</v>
      </c>
      <c r="B22" s="8" t="s">
        <v>87</v>
      </c>
      <c r="C22" s="8">
        <v>0.43700000000000006</v>
      </c>
      <c r="D22" s="8">
        <v>0.84000000000000008</v>
      </c>
      <c r="E22" s="8">
        <v>0.9900000000000001</v>
      </c>
      <c r="F22" s="8">
        <v>2</v>
      </c>
      <c r="G22" s="8">
        <v>130.07076923076923</v>
      </c>
      <c r="H22" s="8">
        <v>4.2415929550333269</v>
      </c>
      <c r="I22" s="8">
        <v>33.932743640266615</v>
      </c>
      <c r="J22" s="8">
        <v>557.2800590151478</v>
      </c>
      <c r="K22" s="8">
        <v>0.26</v>
      </c>
      <c r="L22" s="8">
        <v>0.77279999999999993</v>
      </c>
      <c r="M22" s="8">
        <v>34.159999999999997</v>
      </c>
      <c r="N22" s="8">
        <v>0.495</v>
      </c>
      <c r="O22" s="8">
        <v>1</v>
      </c>
      <c r="P22" s="8">
        <v>0.71</v>
      </c>
      <c r="Q22" s="8">
        <v>3</v>
      </c>
    </row>
    <row r="23" spans="1:17" x14ac:dyDescent="0.15">
      <c r="A23" s="8" t="s">
        <v>108</v>
      </c>
      <c r="B23" s="8" t="s">
        <v>87</v>
      </c>
      <c r="C23" s="8">
        <v>0.47500000000000003</v>
      </c>
      <c r="D23" s="8">
        <v>0.87999999999999989</v>
      </c>
      <c r="E23" s="8">
        <v>1.0800000000000003</v>
      </c>
      <c r="F23" s="8">
        <v>2.1</v>
      </c>
      <c r="G23" s="8">
        <v>115.00540540540544</v>
      </c>
      <c r="H23" s="8">
        <v>4.7139892556584462</v>
      </c>
      <c r="I23" s="8">
        <v>37.711914045267569</v>
      </c>
      <c r="J23" s="8">
        <v>501.97615317011559</v>
      </c>
      <c r="K23" s="8">
        <v>0.37</v>
      </c>
      <c r="L23" s="8">
        <v>0.98560000000000014</v>
      </c>
      <c r="M23" s="8">
        <v>39.4</v>
      </c>
      <c r="N23" s="8">
        <v>0.56100000000000005</v>
      </c>
      <c r="O23" s="8">
        <v>1</v>
      </c>
      <c r="P23" s="8">
        <v>0.71</v>
      </c>
      <c r="Q23" s="8">
        <v>3.1500000000000004</v>
      </c>
    </row>
    <row r="24" spans="1:17" x14ac:dyDescent="0.15">
      <c r="A24" s="8" t="s">
        <v>109</v>
      </c>
      <c r="B24" s="8" t="s">
        <v>87</v>
      </c>
      <c r="C24" s="8">
        <v>0.62700000000000011</v>
      </c>
      <c r="D24" s="8">
        <v>1.04</v>
      </c>
      <c r="E24" s="8">
        <v>1.4400000000000002</v>
      </c>
      <c r="F24" s="8">
        <v>2.5</v>
      </c>
      <c r="G24" s="8">
        <v>153.34054054054056</v>
      </c>
      <c r="H24" s="8">
        <v>6.1975498269453428</v>
      </c>
      <c r="I24" s="8">
        <v>49.580398615562743</v>
      </c>
      <c r="J24" s="8">
        <v>659.95530589634188</v>
      </c>
      <c r="K24" s="8">
        <v>0.37</v>
      </c>
      <c r="L24" s="8">
        <v>0.98560000000000014</v>
      </c>
      <c r="M24" s="8">
        <v>39.4</v>
      </c>
      <c r="N24" s="8">
        <v>0.82499999999999996</v>
      </c>
      <c r="O24" s="8">
        <v>1</v>
      </c>
      <c r="P24" s="8">
        <v>0.71</v>
      </c>
      <c r="Q24" s="8">
        <v>3.3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圆形检查井</vt:lpstr>
      <vt:lpstr>矩形检查井</vt:lpstr>
      <vt:lpstr>预置混凝土井筒</vt:lpstr>
      <vt:lpstr>扇形检查井</vt:lpstr>
      <vt:lpstr>整理格式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张效茹</dc:creator>
  <cp:lastModifiedBy>金鹤</cp:lastModifiedBy>
  <dcterms:created xsi:type="dcterms:W3CDTF">2016-03-02T02:24:56Z</dcterms:created>
  <dcterms:modified xsi:type="dcterms:W3CDTF">2018-04-06T03:22:14Z</dcterms:modified>
</cp:coreProperties>
</file>