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Sync\Stockholm Unviersity\Notebook\paper2\paper2a\m_script\updated figures\Data\"/>
    </mc:Choice>
  </mc:AlternateContent>
  <xr:revisionPtr revIDLastSave="0" documentId="8_{5C0EE0FB-7ADD-4438-8A50-7E54555B34E2}" xr6:coauthVersionLast="45" xr6:coauthVersionMax="45" xr10:uidLastSave="{00000000-0000-0000-0000-000000000000}"/>
  <bookViews>
    <workbookView xWindow="-108" yWindow="-108" windowWidth="23256" windowHeight="12576" xr2:uid="{2F7C8114-AAD3-417E-865B-8F3D38133FD1}"/>
  </bookViews>
  <sheets>
    <sheet name="Bolscher 2016 BF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  <c r="I30" i="1"/>
  <c r="H30" i="1"/>
  <c r="G30" i="1"/>
  <c r="I29" i="1"/>
  <c r="H29" i="1"/>
  <c r="G29" i="1"/>
  <c r="I28" i="1"/>
  <c r="H28" i="1"/>
  <c r="G28" i="1"/>
  <c r="I22" i="1"/>
  <c r="H22" i="1"/>
  <c r="G22" i="1"/>
  <c r="E22" i="1"/>
  <c r="M22" i="1" s="1"/>
  <c r="E31" i="1" s="1"/>
  <c r="R16" i="1" s="1"/>
  <c r="D22" i="1"/>
  <c r="L22" i="1" s="1"/>
  <c r="D31" i="1" s="1"/>
  <c r="R12" i="1" s="1"/>
  <c r="C22" i="1"/>
  <c r="K22" i="1" s="1"/>
  <c r="C31" i="1" s="1"/>
  <c r="R8" i="1" s="1"/>
  <c r="I21" i="1"/>
  <c r="H21" i="1"/>
  <c r="G21" i="1"/>
  <c r="K21" i="1" s="1"/>
  <c r="C30" i="1" s="1"/>
  <c r="R7" i="1" s="1"/>
  <c r="E21" i="1"/>
  <c r="M21" i="1" s="1"/>
  <c r="E30" i="1" s="1"/>
  <c r="R15" i="1" s="1"/>
  <c r="D21" i="1"/>
  <c r="L21" i="1" s="1"/>
  <c r="D30" i="1" s="1"/>
  <c r="R11" i="1" s="1"/>
  <c r="C21" i="1"/>
  <c r="I20" i="1"/>
  <c r="H20" i="1"/>
  <c r="L20" i="1" s="1"/>
  <c r="D29" i="1" s="1"/>
  <c r="R10" i="1" s="1"/>
  <c r="G20" i="1"/>
  <c r="E20" i="1"/>
  <c r="M20" i="1" s="1"/>
  <c r="E29" i="1" s="1"/>
  <c r="R14" i="1" s="1"/>
  <c r="D20" i="1"/>
  <c r="C20" i="1"/>
  <c r="K20" i="1" s="1"/>
  <c r="C29" i="1" s="1"/>
  <c r="R6" i="1" s="1"/>
  <c r="I19" i="1"/>
  <c r="M19" i="1" s="1"/>
  <c r="E28" i="1" s="1"/>
  <c r="R13" i="1" s="1"/>
  <c r="H19" i="1"/>
  <c r="G19" i="1"/>
  <c r="E19" i="1"/>
  <c r="D19" i="1"/>
  <c r="L19" i="1" s="1"/>
  <c r="D28" i="1" s="1"/>
  <c r="R9" i="1" s="1"/>
  <c r="C19" i="1"/>
  <c r="K19" i="1" s="1"/>
  <c r="C28" i="1" s="1"/>
  <c r="R5" i="1" s="1"/>
  <c r="Q16" i="1"/>
  <c r="Q15" i="1"/>
  <c r="Q14" i="1"/>
  <c r="Q13" i="1"/>
  <c r="Q12" i="1"/>
  <c r="Q11" i="1"/>
  <c r="Q10" i="1"/>
  <c r="Q9" i="1"/>
  <c r="Q8" i="1"/>
  <c r="Q7" i="1"/>
  <c r="Q6" i="1"/>
  <c r="Q5" i="1"/>
  <c r="C3" i="1"/>
  <c r="H2" i="1"/>
  <c r="G2" i="1"/>
  <c r="C2" i="1"/>
</calcChain>
</file>

<file path=xl/sharedStrings.xml><?xml version="1.0" encoding="utf-8"?>
<sst xmlns="http://schemas.openxmlformats.org/spreadsheetml/2006/main" count="75" uniqueCount="27">
  <si>
    <t xml:space="preserve">glucose </t>
  </si>
  <si>
    <t>kJ/Cmole</t>
  </si>
  <si>
    <t>L-Alanine C3H7NO2</t>
  </si>
  <si>
    <t>Glycogen C6H10O5</t>
  </si>
  <si>
    <t>Biomass</t>
  </si>
  <si>
    <t>L-Alanine</t>
  </si>
  <si>
    <t>Glycogen</t>
  </si>
  <si>
    <t>DOR</t>
  </si>
  <si>
    <t>treatment</t>
  </si>
  <si>
    <t>Soil type</t>
  </si>
  <si>
    <t>CR  kJ/Cmol \ce{CO2}</t>
  </si>
  <si>
    <t>CUE (C-mol X/C-mol S)</t>
  </si>
  <si>
    <t>Q (J g−1 soil)</t>
  </si>
  <si>
    <t>CO2 (μg CO2-C g−1 soil)</t>
  </si>
  <si>
    <t>Utilized substrate (J g−1 soil)</t>
  </si>
  <si>
    <t>D-Glucose</t>
  </si>
  <si>
    <t>Arable land</t>
  </si>
  <si>
    <t>Ley farming</t>
  </si>
  <si>
    <t>Arable</t>
  </si>
  <si>
    <t>Grassland</t>
  </si>
  <si>
    <t>Ley</t>
  </si>
  <si>
    <t>Forest</t>
  </si>
  <si>
    <t>dCs (μmol C g−1 soil)</t>
  </si>
  <si>
    <t>dCO2 (μmol C g−1 soil)</t>
  </si>
  <si>
    <t>dCb   (μmol C g−1 soil)</t>
  </si>
  <si>
    <t xml:space="preserve">yield </t>
  </si>
  <si>
    <t>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</si>
</sst>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31413"/>
      <name val="KyfgrvAdvTT3713a231"/>
    </font>
    <font>
      <sz val="12"/>
      <color rgb="FF131413"/>
      <name val="KyfgrvAdvTT3713a231"/>
    </font>
    <font>
      <sz val="11"/>
      <name val="Calibri"/>
      <family val="2"/>
      <scheme val="minor"/>
    </font>
    <font>
      <sz val="11"/>
      <name val="KyfgrvAdvTT3713a23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'Bolscher 2016 BFS'!$O$5</c:f>
              <c:strCache>
                <c:ptCount val="1"/>
                <c:pt idx="0">
                  <c:v>D-Glucose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'Bolscher 2016 BFS'!$Q$5:$Q$8</c:f>
              <c:numCache>
                <c:formatCode>0.00</c:formatCode>
                <c:ptCount val="4"/>
                <c:pt idx="0">
                  <c:v>441.6</c:v>
                </c:pt>
                <c:pt idx="1">
                  <c:v>398.52398523985244</c:v>
                </c:pt>
                <c:pt idx="2">
                  <c:v>376.96335078534037</c:v>
                </c:pt>
                <c:pt idx="3">
                  <c:v>376.76609105180535</c:v>
                </c:pt>
              </c:numCache>
            </c:numRef>
          </c:xVal>
          <c:yVal>
            <c:numRef>
              <c:f>'Bolscher 2016 BFS'!$R$5:$R$8</c:f>
              <c:numCache>
                <c:formatCode>0.000</c:formatCode>
                <c:ptCount val="4"/>
                <c:pt idx="0">
                  <c:v>0.76512419871794879</c:v>
                </c:pt>
                <c:pt idx="1">
                  <c:v>0.72842094017094017</c:v>
                </c:pt>
                <c:pt idx="2">
                  <c:v>0.74551420454545458</c:v>
                </c:pt>
                <c:pt idx="3">
                  <c:v>0.80849166666666661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4E4-9460-35E474DC5B8E}"/>
            </c:ext>
          </c:extLst>
        </c:ser>
        <c:ser>
          <c:idx val="1"/>
          <c:order val="1"/>
          <c:tx>
            <c:strRef>
              <c:f>'Bolscher 2016 BFS'!$O$9</c:f>
              <c:strCache>
                <c:ptCount val="1"/>
                <c:pt idx="0">
                  <c:v>L-Alanine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'Bolscher 2016 BFS'!$Q$9:$Q$12</c:f>
              <c:numCache>
                <c:formatCode>0.00</c:formatCode>
                <c:ptCount val="4"/>
                <c:pt idx="0">
                  <c:v>472.90640394088672</c:v>
                </c:pt>
                <c:pt idx="1">
                  <c:v>585.98726114649673</c:v>
                </c:pt>
                <c:pt idx="2">
                  <c:v>639.49843260188095</c:v>
                </c:pt>
                <c:pt idx="3">
                  <c:v>290.65743944636682</c:v>
                </c:pt>
              </c:numCache>
            </c:numRef>
          </c:xVal>
          <c:yVal>
            <c:numRef>
              <c:f>'Bolscher 2016 BFS'!$R$9:$R$12</c:f>
              <c:numCache>
                <c:formatCode>0.000</c:formatCode>
                <c:ptCount val="4"/>
                <c:pt idx="0">
                  <c:v>0.71664583333333332</c:v>
                </c:pt>
                <c:pt idx="1">
                  <c:v>0.72108712121212115</c:v>
                </c:pt>
                <c:pt idx="2">
                  <c:v>0.72294259259259253</c:v>
                </c:pt>
                <c:pt idx="3">
                  <c:v>0.70276096491228079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F-44E4-9460-35E474DC5B8E}"/>
            </c:ext>
          </c:extLst>
        </c:ser>
        <c:ser>
          <c:idx val="2"/>
          <c:order val="2"/>
          <c:tx>
            <c:strRef>
              <c:f>'Bolscher 2016 BFS'!$O$13</c:f>
              <c:strCache>
                <c:ptCount val="1"/>
                <c:pt idx="0">
                  <c:v>Glycogen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'Bolscher 2016 BFS'!$Q$13:$Q$16</c:f>
              <c:numCache>
                <c:formatCode>0.00</c:formatCode>
                <c:ptCount val="4"/>
                <c:pt idx="0">
                  <c:v>522.87581699346413</c:v>
                </c:pt>
                <c:pt idx="1">
                  <c:v>588.23529411764707</c:v>
                </c:pt>
                <c:pt idx="2">
                  <c:v>442.10526315789474</c:v>
                </c:pt>
                <c:pt idx="3">
                  <c:v>318.18181818181824</c:v>
                </c:pt>
              </c:numCache>
            </c:numRef>
          </c:xVal>
          <c:yVal>
            <c:numRef>
              <c:f>'Bolscher 2016 BFS'!$R$13:$R$16</c:f>
              <c:numCache>
                <c:formatCode>0.000</c:formatCode>
                <c:ptCount val="4"/>
                <c:pt idx="0">
                  <c:v>0.85874606299212597</c:v>
                </c:pt>
                <c:pt idx="1">
                  <c:v>0.85450729927007296</c:v>
                </c:pt>
                <c:pt idx="2">
                  <c:v>0.87725895316804403</c:v>
                </c:pt>
                <c:pt idx="3">
                  <c:v>0.87861176470588243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F-44E4-9460-35E474DC5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17168"/>
        <c:axId val="506914872"/>
      </c:scatterChart>
      <c:valAx>
        <c:axId val="506917168"/>
        <c:scaling>
          <c:orientation val="minMax"/>
        </c:scaling>
        <c:delete val="0"/>
        <c:axPos val="b"/>
        <c:title>
          <c:tx>
            <c:strRef>
              <c:f>'Bolscher 2016 BFS'!$Q$4</c:f>
              <c:strCache>
                <c:ptCount val="1"/>
                <c:pt idx="0">
                  <c:v>CR  kJ/Cmol \ce{CO2}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4872"/>
        <c:crosses val="autoZero"/>
        <c:crossBetween val="midCat"/>
      </c:valAx>
      <c:valAx>
        <c:axId val="50691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'Bolscher 2016 BFS'!$R$4</c:f>
              <c:strCache>
                <c:ptCount val="1"/>
                <c:pt idx="0">
                  <c:v>CUE (C-mol X/C-mol 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1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235097</xdr:colOff>
      <xdr:row>16</xdr:row>
      <xdr:rowOff>144128</xdr:rowOff>
    </xdr:from>
    <xdr:to>
      <xdr:col>17</xdr:col>
      <xdr:colOff>1213112</xdr:colOff>
      <xdr:row>30</xdr:row>
      <xdr:rowOff>132619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F2971-0BD9-4772-8B62-F16BD1C0C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Sync/Stockholm%20Unviersity/Notebook/paper2/paper2a/GEDYM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erobic"/>
      <sheetName val="aerobic final"/>
      <sheetName val="Sheet4"/>
      <sheetName val="Sheet3"/>
      <sheetName val="Sheet5"/>
      <sheetName val="test_GEDYM2018"/>
      <sheetName val="Bolscher 2016 BFS"/>
      <sheetName val="List of Symb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Q4" t="str">
            <v>CR  kJ/Cmol \ce{CO2}</v>
          </cell>
          <cell r="R4" t="str">
            <v>CUE (C-mol X/C-mol S)</v>
          </cell>
        </row>
        <row r="5">
          <cell r="O5" t="str">
            <v>D-Glucose</v>
          </cell>
          <cell r="Q5">
            <v>441.6</v>
          </cell>
          <cell r="R5">
            <v>0.76512419871794879</v>
          </cell>
        </row>
        <row r="6">
          <cell r="Q6">
            <v>398.52398523985244</v>
          </cell>
          <cell r="R6">
            <v>0.72842094017094017</v>
          </cell>
        </row>
        <row r="7">
          <cell r="Q7">
            <v>376.96335078534037</v>
          </cell>
          <cell r="R7">
            <v>0.74551420454545458</v>
          </cell>
        </row>
        <row r="8">
          <cell r="Q8">
            <v>376.76609105180535</v>
          </cell>
          <cell r="R8">
            <v>0.80849166666666661</v>
          </cell>
        </row>
        <row r="9">
          <cell r="O9" t="str">
            <v>L-Alanine</v>
          </cell>
          <cell r="Q9">
            <v>472.90640394088672</v>
          </cell>
          <cell r="R9">
            <v>0.71664583333333332</v>
          </cell>
        </row>
        <row r="10">
          <cell r="Q10">
            <v>585.98726114649673</v>
          </cell>
          <cell r="R10">
            <v>0.72108712121212115</v>
          </cell>
        </row>
        <row r="11">
          <cell r="Q11">
            <v>639.49843260188095</v>
          </cell>
          <cell r="R11">
            <v>0.72294259259259253</v>
          </cell>
        </row>
        <row r="12">
          <cell r="Q12">
            <v>290.65743944636682</v>
          </cell>
          <cell r="R12">
            <v>0.70276096491228079</v>
          </cell>
        </row>
        <row r="13">
          <cell r="O13" t="str">
            <v>Glycogen</v>
          </cell>
          <cell r="Q13">
            <v>522.87581699346413</v>
          </cell>
          <cell r="R13">
            <v>0.85874606299212597</v>
          </cell>
        </row>
        <row r="14">
          <cell r="Q14">
            <v>588.23529411764707</v>
          </cell>
          <cell r="R14">
            <v>0.85450729927007296</v>
          </cell>
        </row>
        <row r="15">
          <cell r="Q15">
            <v>442.10526315789474</v>
          </cell>
          <cell r="R15">
            <v>0.87725895316804403</v>
          </cell>
        </row>
        <row r="16">
          <cell r="Q16">
            <v>318.18181818181824</v>
          </cell>
          <cell r="R16">
            <v>0.87861176470588243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0573-4443-4112-B23B-EFAA38CB9245}">
  <dimension ref="B1:T31"/>
  <sheetViews>
    <sheetView tabSelected="1" zoomScale="89" zoomScaleNormal="89" workbookViewId="0">
      <selection activeCell="F11" sqref="F11"/>
    </sheetView>
  </sheetViews>
  <sheetFormatPr defaultColWidth="9.109375" defaultRowHeight="15.6"/>
  <cols>
    <col min="1" max="1" width="9.33203125" style="1" bestFit="1" customWidth="1"/>
    <col min="2" max="2" width="12.109375" style="1" bestFit="1" customWidth="1"/>
    <col min="3" max="3" width="12.44140625" style="1" bestFit="1" customWidth="1"/>
    <col min="4" max="5" width="9.88671875" style="1" bestFit="1" customWidth="1"/>
    <col min="6" max="6" width="8.6640625" style="1" bestFit="1" customWidth="1"/>
    <col min="7" max="7" width="20" style="1" bestFit="1" customWidth="1"/>
    <col min="8" max="8" width="19.5546875" style="1" bestFit="1" customWidth="1"/>
    <col min="9" max="9" width="9.88671875" style="1" bestFit="1" customWidth="1"/>
    <col min="10" max="10" width="8.88671875" style="1" bestFit="1" customWidth="1"/>
    <col min="11" max="11" width="10.6640625" style="1" bestFit="1" customWidth="1"/>
    <col min="12" max="13" width="9.88671875" style="1" bestFit="1" customWidth="1"/>
    <col min="14" max="14" width="9.109375" style="1"/>
    <col min="15" max="15" width="11.6640625" style="2" bestFit="1" customWidth="1"/>
    <col min="16" max="16" width="11" style="2" customWidth="1"/>
    <col min="17" max="17" width="20.6640625" style="2" customWidth="1"/>
    <col min="18" max="18" width="24.109375" style="2" customWidth="1"/>
    <col min="19" max="19" width="5.5546875" style="1" customWidth="1"/>
    <col min="20" max="21" width="4.88671875" style="1" customWidth="1"/>
    <col min="22" max="16384" width="9.109375" style="1"/>
  </cols>
  <sheetData>
    <row r="1" spans="2:20">
      <c r="B1" s="1" t="s">
        <v>0</v>
      </c>
      <c r="C1" s="1">
        <v>469</v>
      </c>
      <c r="D1" s="1" t="s">
        <v>1</v>
      </c>
      <c r="F1" s="1" t="s">
        <v>0</v>
      </c>
      <c r="G1" s="1" t="s">
        <v>2</v>
      </c>
      <c r="H1" s="1" t="s">
        <v>3</v>
      </c>
      <c r="J1" s="1" t="s">
        <v>4</v>
      </c>
    </row>
    <row r="2" spans="2:20">
      <c r="B2" s="1" t="s">
        <v>5</v>
      </c>
      <c r="C2" s="1">
        <f>1626/3</f>
        <v>542</v>
      </c>
      <c r="D2" s="1" t="s">
        <v>1</v>
      </c>
      <c r="E2" s="1" t="s">
        <v>1</v>
      </c>
      <c r="F2" s="1">
        <v>469</v>
      </c>
      <c r="G2" s="1">
        <f>1626/3</f>
        <v>542</v>
      </c>
      <c r="H2" s="1">
        <f>2841/6</f>
        <v>473.5</v>
      </c>
    </row>
    <row r="3" spans="2:20">
      <c r="B3" s="1" t="s">
        <v>6</v>
      </c>
      <c r="C3" s="1">
        <f>2841/6</f>
        <v>473.5</v>
      </c>
      <c r="D3" s="1" t="s">
        <v>1</v>
      </c>
      <c r="E3" s="1" t="s">
        <v>7</v>
      </c>
      <c r="F3" s="1">
        <v>4</v>
      </c>
      <c r="G3" s="1">
        <v>4</v>
      </c>
      <c r="H3" s="1">
        <v>4</v>
      </c>
      <c r="J3" s="1">
        <v>4.2</v>
      </c>
      <c r="O3" s="3"/>
      <c r="P3" s="3"/>
      <c r="T3" s="4"/>
    </row>
    <row r="4" spans="2:20" ht="27.6">
      <c r="O4" s="5" t="s">
        <v>8</v>
      </c>
      <c r="P4" s="5" t="s">
        <v>9</v>
      </c>
      <c r="Q4" s="6" t="s">
        <v>10</v>
      </c>
      <c r="R4" s="6" t="s">
        <v>11</v>
      </c>
    </row>
    <row r="5" spans="2:20">
      <c r="C5" s="7" t="s">
        <v>12</v>
      </c>
      <c r="D5" s="7"/>
      <c r="E5" s="7"/>
      <c r="F5" s="8"/>
      <c r="G5" s="7" t="s">
        <v>13</v>
      </c>
      <c r="H5" s="7"/>
      <c r="I5" s="7"/>
      <c r="J5" s="8"/>
      <c r="K5" s="7" t="s">
        <v>14</v>
      </c>
      <c r="L5" s="7"/>
      <c r="M5" s="7"/>
      <c r="O5" s="9" t="s">
        <v>15</v>
      </c>
      <c r="P5" s="10" t="s">
        <v>16</v>
      </c>
      <c r="Q5" s="11">
        <f>C7*1000/(G7/12)</f>
        <v>441.6</v>
      </c>
      <c r="R5" s="12">
        <f>C28</f>
        <v>0.76512419871794879</v>
      </c>
    </row>
    <row r="6" spans="2:20">
      <c r="C6" s="4" t="s">
        <v>15</v>
      </c>
      <c r="D6" s="1" t="s">
        <v>5</v>
      </c>
      <c r="E6" s="1" t="s">
        <v>6</v>
      </c>
      <c r="G6" s="1" t="s">
        <v>15</v>
      </c>
      <c r="H6" s="1" t="s">
        <v>5</v>
      </c>
      <c r="I6" s="1" t="s">
        <v>6</v>
      </c>
      <c r="K6" s="1" t="s">
        <v>15</v>
      </c>
      <c r="L6" s="1" t="s">
        <v>5</v>
      </c>
      <c r="M6" s="1" t="s">
        <v>6</v>
      </c>
      <c r="O6" s="13"/>
      <c r="P6" s="14" t="s">
        <v>17</v>
      </c>
      <c r="Q6" s="15">
        <f>C8*1000/(G8/12)</f>
        <v>398.52398523985244</v>
      </c>
      <c r="R6" s="16">
        <f>C29</f>
        <v>0.72842094017094017</v>
      </c>
    </row>
    <row r="7" spans="2:20">
      <c r="B7" s="4" t="s">
        <v>18</v>
      </c>
      <c r="C7" s="1">
        <v>2.2999999999999998</v>
      </c>
      <c r="D7" s="1">
        <v>1.6</v>
      </c>
      <c r="E7" s="1">
        <v>2</v>
      </c>
      <c r="G7" s="1">
        <v>62.5</v>
      </c>
      <c r="H7" s="1">
        <v>40.6</v>
      </c>
      <c r="I7" s="1">
        <v>45.9</v>
      </c>
      <c r="K7" s="1">
        <v>10.4</v>
      </c>
      <c r="L7" s="1">
        <v>5.6</v>
      </c>
      <c r="M7" s="1">
        <v>12.7</v>
      </c>
      <c r="O7" s="13"/>
      <c r="P7" s="14" t="s">
        <v>19</v>
      </c>
      <c r="Q7" s="15">
        <f>C9*1000/(G9/12)</f>
        <v>376.96335078534037</v>
      </c>
      <c r="R7" s="16">
        <f>C30</f>
        <v>0.74551420454545458</v>
      </c>
    </row>
    <row r="8" spans="2:20">
      <c r="B8" s="4" t="s">
        <v>20</v>
      </c>
      <c r="C8" s="1">
        <v>2.7</v>
      </c>
      <c r="D8" s="1">
        <v>2.2999999999999998</v>
      </c>
      <c r="E8" s="1">
        <v>2.5</v>
      </c>
      <c r="G8" s="1">
        <v>81.3</v>
      </c>
      <c r="H8" s="1">
        <v>47.1</v>
      </c>
      <c r="I8" s="1">
        <v>51</v>
      </c>
      <c r="K8" s="1">
        <v>11.7</v>
      </c>
      <c r="L8" s="1">
        <v>6.6</v>
      </c>
      <c r="M8" s="1">
        <v>13.7</v>
      </c>
      <c r="O8" s="17"/>
      <c r="P8" s="18" t="s">
        <v>21</v>
      </c>
      <c r="Q8" s="19">
        <f>C10*1000/(G10/12)</f>
        <v>376.76609105180535</v>
      </c>
      <c r="R8" s="20">
        <f>C31</f>
        <v>0.80849166666666661</v>
      </c>
    </row>
    <row r="9" spans="2:20">
      <c r="B9" s="4" t="s">
        <v>19</v>
      </c>
      <c r="C9" s="1">
        <v>1.8</v>
      </c>
      <c r="D9" s="1">
        <v>1.7</v>
      </c>
      <c r="E9" s="1">
        <v>1.4</v>
      </c>
      <c r="G9" s="1">
        <v>57.3</v>
      </c>
      <c r="H9" s="1">
        <v>31.9</v>
      </c>
      <c r="I9" s="1">
        <v>38</v>
      </c>
      <c r="K9" s="1">
        <v>8.8000000000000007</v>
      </c>
      <c r="L9" s="1">
        <v>4.5</v>
      </c>
      <c r="M9" s="1">
        <v>12.1</v>
      </c>
      <c r="O9" s="21" t="s">
        <v>5</v>
      </c>
      <c r="P9" s="10" t="s">
        <v>16</v>
      </c>
      <c r="Q9" s="11">
        <f>D7*1000/(H7/12)</f>
        <v>472.90640394088672</v>
      </c>
      <c r="R9" s="12">
        <f>D28</f>
        <v>0.71664583333333332</v>
      </c>
    </row>
    <row r="10" spans="2:20">
      <c r="B10" s="4" t="s">
        <v>21</v>
      </c>
      <c r="C10" s="1">
        <v>2</v>
      </c>
      <c r="D10" s="1">
        <v>0.7</v>
      </c>
      <c r="E10" s="1">
        <v>0.7</v>
      </c>
      <c r="G10" s="1">
        <v>63.7</v>
      </c>
      <c r="H10" s="1">
        <v>28.9</v>
      </c>
      <c r="I10" s="1">
        <v>26.4</v>
      </c>
      <c r="K10" s="1">
        <v>13</v>
      </c>
      <c r="L10" s="1">
        <v>3.8</v>
      </c>
      <c r="M10" s="1">
        <v>8.5</v>
      </c>
      <c r="O10" s="22"/>
      <c r="P10" s="14" t="s">
        <v>17</v>
      </c>
      <c r="Q10" s="15">
        <f>D8*1000/(H8/12)</f>
        <v>585.98726114649673</v>
      </c>
      <c r="R10" s="16">
        <f>D29</f>
        <v>0.72108712121212115</v>
      </c>
    </row>
    <row r="11" spans="2:20">
      <c r="O11" s="22"/>
      <c r="P11" s="14" t="s">
        <v>19</v>
      </c>
      <c r="Q11" s="15">
        <f>D9*1000/(H9/12)</f>
        <v>639.49843260188095</v>
      </c>
      <c r="R11" s="16">
        <f>D30</f>
        <v>0.72294259259259253</v>
      </c>
    </row>
    <row r="12" spans="2:20">
      <c r="O12" s="23"/>
      <c r="P12" s="18" t="s">
        <v>21</v>
      </c>
      <c r="Q12" s="19">
        <f>D10*1000/(H10/12)</f>
        <v>290.65743944636682</v>
      </c>
      <c r="R12" s="20">
        <f>D31</f>
        <v>0.70276096491228079</v>
      </c>
    </row>
    <row r="13" spans="2:20">
      <c r="O13" s="22" t="s">
        <v>6</v>
      </c>
      <c r="P13" s="10" t="s">
        <v>16</v>
      </c>
      <c r="Q13" s="15">
        <f>E7*1000/(I7/12)</f>
        <v>522.87581699346413</v>
      </c>
      <c r="R13" s="16">
        <f>E28</f>
        <v>0.85874606299212597</v>
      </c>
    </row>
    <row r="14" spans="2:20">
      <c r="O14" s="22"/>
      <c r="P14" s="14" t="s">
        <v>17</v>
      </c>
      <c r="Q14" s="15">
        <f>E8*1000/(I8/12)</f>
        <v>588.23529411764707</v>
      </c>
      <c r="R14" s="16">
        <f>E29</f>
        <v>0.85450729927007296</v>
      </c>
    </row>
    <row r="15" spans="2:20">
      <c r="O15" s="22"/>
      <c r="P15" s="14" t="s">
        <v>19</v>
      </c>
      <c r="Q15" s="15">
        <f>E9*1000/(I9/12)</f>
        <v>442.10526315789474</v>
      </c>
      <c r="R15" s="16">
        <f>E30</f>
        <v>0.87725895316804403</v>
      </c>
    </row>
    <row r="16" spans="2:20">
      <c r="O16" s="23"/>
      <c r="P16" s="18" t="s">
        <v>21</v>
      </c>
      <c r="Q16" s="19">
        <f>E10*1000/(I10/12)</f>
        <v>318.18181818181824</v>
      </c>
      <c r="R16" s="20">
        <f>E31</f>
        <v>0.87861176470588243</v>
      </c>
    </row>
    <row r="17" spans="2:13">
      <c r="C17" s="7" t="s">
        <v>22</v>
      </c>
      <c r="D17" s="7"/>
      <c r="E17" s="7"/>
      <c r="G17" s="7" t="s">
        <v>23</v>
      </c>
      <c r="H17" s="7"/>
      <c r="I17" s="7"/>
      <c r="K17" s="7" t="s">
        <v>24</v>
      </c>
      <c r="L17" s="7"/>
      <c r="M17" s="7"/>
    </row>
    <row r="18" spans="2:13">
      <c r="C18" s="1" t="s">
        <v>15</v>
      </c>
      <c r="D18" s="1" t="s">
        <v>5</v>
      </c>
      <c r="E18" s="1" t="s">
        <v>6</v>
      </c>
      <c r="G18" s="1" t="s">
        <v>15</v>
      </c>
      <c r="H18" s="1" t="s">
        <v>5</v>
      </c>
      <c r="I18" s="1" t="s">
        <v>6</v>
      </c>
      <c r="K18" s="1" t="s">
        <v>15</v>
      </c>
      <c r="L18" s="1" t="s">
        <v>5</v>
      </c>
      <c r="M18" s="1" t="s">
        <v>6</v>
      </c>
    </row>
    <row r="19" spans="2:13">
      <c r="B19" s="4" t="s">
        <v>18</v>
      </c>
      <c r="C19" s="24">
        <f t="shared" ref="C19:E22" si="0">(K7/($C$1*1000))*1000000</f>
        <v>22.174840085287848</v>
      </c>
      <c r="D19" s="24">
        <f t="shared" si="0"/>
        <v>11.940298507462686</v>
      </c>
      <c r="E19" s="24">
        <f t="shared" si="0"/>
        <v>27.078891257995735</v>
      </c>
      <c r="F19" s="24"/>
      <c r="G19" s="24">
        <f>G7/12</f>
        <v>5.208333333333333</v>
      </c>
      <c r="H19" s="24">
        <f>H7/12</f>
        <v>3.3833333333333333</v>
      </c>
      <c r="I19" s="24">
        <f>I7/12</f>
        <v>3.8249999999999997</v>
      </c>
      <c r="J19" s="24"/>
      <c r="K19" s="24">
        <f>C19-G19</f>
        <v>16.966506751954515</v>
      </c>
      <c r="L19" s="24">
        <f t="shared" ref="L19:M22" si="1">D19-H19</f>
        <v>8.5569651741293526</v>
      </c>
      <c r="M19" s="24">
        <f>E19-I19</f>
        <v>23.253891257995736</v>
      </c>
    </row>
    <row r="20" spans="2:13">
      <c r="B20" s="4" t="s">
        <v>20</v>
      </c>
      <c r="C20" s="24">
        <f t="shared" si="0"/>
        <v>24.946695095948826</v>
      </c>
      <c r="D20" s="24">
        <f t="shared" si="0"/>
        <v>14.072494669509595</v>
      </c>
      <c r="E20" s="24">
        <f t="shared" si="0"/>
        <v>29.211087420042642</v>
      </c>
      <c r="F20" s="24"/>
      <c r="G20" s="24">
        <f t="shared" ref="G20:I22" si="2">G8/12</f>
        <v>6.7749999999999995</v>
      </c>
      <c r="H20" s="24">
        <f t="shared" si="2"/>
        <v>3.9250000000000003</v>
      </c>
      <c r="I20" s="24">
        <f t="shared" si="2"/>
        <v>4.25</v>
      </c>
      <c r="J20" s="24"/>
      <c r="K20" s="24">
        <f>C20-G20</f>
        <v>18.171695095948827</v>
      </c>
      <c r="L20" s="24">
        <f t="shared" si="1"/>
        <v>10.147494669509594</v>
      </c>
      <c r="M20" s="24">
        <f t="shared" si="1"/>
        <v>24.961087420042642</v>
      </c>
    </row>
    <row r="21" spans="2:13">
      <c r="B21" s="4" t="s">
        <v>19</v>
      </c>
      <c r="C21" s="24">
        <f t="shared" si="0"/>
        <v>18.763326226012794</v>
      </c>
      <c r="D21" s="24">
        <f t="shared" si="0"/>
        <v>9.5948827292110863</v>
      </c>
      <c r="E21" s="24">
        <f t="shared" si="0"/>
        <v>25.799573560767591</v>
      </c>
      <c r="F21" s="24"/>
      <c r="G21" s="24">
        <f t="shared" si="2"/>
        <v>4.7749999999999995</v>
      </c>
      <c r="H21" s="24">
        <f t="shared" si="2"/>
        <v>2.6583333333333332</v>
      </c>
      <c r="I21" s="24">
        <f t="shared" si="2"/>
        <v>3.1666666666666665</v>
      </c>
      <c r="J21" s="24"/>
      <c r="K21" s="24">
        <f>C21-G21</f>
        <v>13.988326226012795</v>
      </c>
      <c r="L21" s="24">
        <f t="shared" si="1"/>
        <v>6.9365493958777531</v>
      </c>
      <c r="M21" s="24">
        <f t="shared" si="1"/>
        <v>22.632906894100923</v>
      </c>
    </row>
    <row r="22" spans="2:13">
      <c r="B22" s="4" t="s">
        <v>21</v>
      </c>
      <c r="C22" s="24">
        <f t="shared" si="0"/>
        <v>27.718550106609808</v>
      </c>
      <c r="D22" s="24">
        <f t="shared" si="0"/>
        <v>8.1023454157782524</v>
      </c>
      <c r="E22" s="24">
        <f t="shared" si="0"/>
        <v>18.123667377398721</v>
      </c>
      <c r="F22" s="24"/>
      <c r="G22" s="24">
        <f t="shared" si="2"/>
        <v>5.3083333333333336</v>
      </c>
      <c r="H22" s="24">
        <f t="shared" si="2"/>
        <v>2.4083333333333332</v>
      </c>
      <c r="I22" s="24">
        <f t="shared" si="2"/>
        <v>2.1999999999999997</v>
      </c>
      <c r="J22" s="24"/>
      <c r="K22" s="24">
        <f>C22-G22</f>
        <v>22.410216773276474</v>
      </c>
      <c r="L22" s="24">
        <f t="shared" si="1"/>
        <v>5.6940120824449192</v>
      </c>
      <c r="M22" s="24">
        <f t="shared" si="1"/>
        <v>15.923667377398722</v>
      </c>
    </row>
    <row r="26" spans="2:13">
      <c r="D26" s="1" t="s">
        <v>25</v>
      </c>
      <c r="H26" s="1" t="s">
        <v>26</v>
      </c>
    </row>
    <row r="27" spans="2:13">
      <c r="C27" s="1" t="s">
        <v>15</v>
      </c>
      <c r="D27" s="1" t="s">
        <v>5</v>
      </c>
      <c r="E27" s="1" t="s">
        <v>6</v>
      </c>
      <c r="G27" s="1" t="s">
        <v>15</v>
      </c>
      <c r="H27" s="1" t="s">
        <v>5</v>
      </c>
      <c r="I27" s="1" t="s">
        <v>6</v>
      </c>
    </row>
    <row r="28" spans="2:13">
      <c r="B28" s="4" t="s">
        <v>18</v>
      </c>
      <c r="C28" s="24">
        <f t="shared" ref="C28:E31" si="3">K19/C19</f>
        <v>0.76512419871794879</v>
      </c>
      <c r="D28" s="24">
        <f t="shared" si="3"/>
        <v>0.71664583333333332</v>
      </c>
      <c r="E28" s="24">
        <f t="shared" si="3"/>
        <v>0.85874606299212597</v>
      </c>
      <c r="G28" s="24">
        <f t="shared" ref="G28:I31" si="4">1-C7/K7</f>
        <v>0.77884615384615385</v>
      </c>
      <c r="H28" s="24">
        <f t="shared" si="4"/>
        <v>0.71428571428571419</v>
      </c>
      <c r="I28" s="24">
        <f t="shared" si="4"/>
        <v>0.84251968503937014</v>
      </c>
    </row>
    <row r="29" spans="2:13">
      <c r="B29" s="4" t="s">
        <v>20</v>
      </c>
      <c r="C29" s="24">
        <f t="shared" si="3"/>
        <v>0.72842094017094017</v>
      </c>
      <c r="D29" s="24">
        <f t="shared" si="3"/>
        <v>0.72108712121212115</v>
      </c>
      <c r="E29" s="24">
        <f t="shared" si="3"/>
        <v>0.85450729927007296</v>
      </c>
      <c r="G29" s="24">
        <f t="shared" si="4"/>
        <v>0.76923076923076916</v>
      </c>
      <c r="H29" s="24">
        <f t="shared" si="4"/>
        <v>0.6515151515151516</v>
      </c>
      <c r="I29" s="24">
        <f t="shared" si="4"/>
        <v>0.81751824817518248</v>
      </c>
    </row>
    <row r="30" spans="2:13">
      <c r="B30" s="4" t="s">
        <v>19</v>
      </c>
      <c r="C30" s="24">
        <f t="shared" si="3"/>
        <v>0.74551420454545458</v>
      </c>
      <c r="D30" s="24">
        <f t="shared" si="3"/>
        <v>0.72294259259259253</v>
      </c>
      <c r="E30" s="24">
        <f t="shared" si="3"/>
        <v>0.87725895316804403</v>
      </c>
      <c r="G30" s="24">
        <f t="shared" si="4"/>
        <v>0.79545454545454541</v>
      </c>
      <c r="H30" s="24">
        <f t="shared" si="4"/>
        <v>0.62222222222222223</v>
      </c>
      <c r="I30" s="24">
        <f t="shared" si="4"/>
        <v>0.88429752066115708</v>
      </c>
    </row>
    <row r="31" spans="2:13">
      <c r="B31" s="4" t="s">
        <v>21</v>
      </c>
      <c r="C31" s="24">
        <f t="shared" si="3"/>
        <v>0.80849166666666661</v>
      </c>
      <c r="D31" s="24">
        <f t="shared" si="3"/>
        <v>0.70276096491228079</v>
      </c>
      <c r="E31" s="24">
        <f t="shared" si="3"/>
        <v>0.87861176470588243</v>
      </c>
      <c r="G31" s="24">
        <f t="shared" si="4"/>
        <v>0.84615384615384615</v>
      </c>
      <c r="H31" s="24">
        <f t="shared" si="4"/>
        <v>0.81578947368421051</v>
      </c>
      <c r="I31" s="24">
        <f t="shared" si="4"/>
        <v>0.91764705882352937</v>
      </c>
    </row>
  </sheetData>
  <mergeCells count="9">
    <mergeCell ref="C17:E17"/>
    <mergeCell ref="G17:I17"/>
    <mergeCell ref="K17:M17"/>
    <mergeCell ref="C5:E5"/>
    <mergeCell ref="G5:I5"/>
    <mergeCell ref="K5:M5"/>
    <mergeCell ref="O5:O8"/>
    <mergeCell ref="O9:O12"/>
    <mergeCell ref="O13:O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Bolscher 2016 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2020-09-30T14:42:37Z</dcterms:created>
  <dcterms:modified xsi:type="dcterms:W3CDTF">2020-09-30T14:43:25Z</dcterms:modified>
</cp:coreProperties>
</file>