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Stockholm University\postdoc_SU\OptLignin\OptLignin1.0\data\"/>
    </mc:Choice>
  </mc:AlternateContent>
  <bookViews>
    <workbookView xWindow="28680" yWindow="660" windowWidth="29040" windowHeight="17520" activeTab="1"/>
  </bookViews>
  <sheets>
    <sheet name="Sheet1" sheetId="1" r:id="rId1"/>
    <sheet name="Sheet2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2" l="1"/>
  <c r="J4" i="1"/>
  <c r="K4" i="1"/>
  <c r="I4" i="1"/>
  <c r="P13" i="2" l="1"/>
  <c r="Q13" i="2"/>
  <c r="R13" i="2"/>
  <c r="S13" i="2"/>
  <c r="T13" i="2"/>
  <c r="P5" i="2"/>
  <c r="Q5" i="2"/>
  <c r="R5" i="2"/>
  <c r="S5" i="2"/>
  <c r="T5" i="2"/>
  <c r="O5" i="2"/>
  <c r="N4" i="1"/>
  <c r="D13" i="2"/>
  <c r="O5" i="1" l="1"/>
  <c r="O6" i="1"/>
  <c r="O7" i="1"/>
  <c r="O8" i="1"/>
  <c r="O9" i="1"/>
  <c r="O10" i="1"/>
  <c r="O11" i="1"/>
  <c r="O4" i="1"/>
  <c r="G22" i="1"/>
  <c r="F22" i="1"/>
  <c r="E22" i="1"/>
  <c r="G21" i="1"/>
  <c r="F21" i="1"/>
  <c r="E21" i="1"/>
  <c r="K5" i="1"/>
  <c r="K6" i="1"/>
  <c r="K7" i="1"/>
  <c r="N10" i="1"/>
  <c r="N9" i="1"/>
  <c r="N5" i="1"/>
  <c r="N6" i="1"/>
  <c r="N7" i="1"/>
  <c r="N8" i="1"/>
  <c r="N11" i="1"/>
  <c r="M9" i="1"/>
  <c r="M10" i="1"/>
  <c r="M11" i="1"/>
  <c r="P11" i="1" s="1"/>
  <c r="M5" i="1"/>
  <c r="M6" i="1"/>
  <c r="M7" i="1"/>
  <c r="M4" i="1"/>
  <c r="P5" i="1" s="1"/>
  <c r="J8" i="1"/>
  <c r="J9" i="1"/>
  <c r="J10" i="1"/>
  <c r="J11" i="1"/>
  <c r="J5" i="1"/>
  <c r="J6" i="1"/>
  <c r="J7" i="1"/>
  <c r="K8" i="1"/>
  <c r="K9" i="1"/>
  <c r="K10" i="1"/>
  <c r="K11" i="1"/>
  <c r="I8" i="1"/>
  <c r="I5" i="1"/>
  <c r="I6" i="1"/>
  <c r="I7" i="1"/>
  <c r="I9" i="1"/>
  <c r="I10" i="1"/>
  <c r="I11" i="1"/>
  <c r="H5" i="1"/>
  <c r="H6" i="1"/>
  <c r="H7" i="1"/>
  <c r="H4" i="1"/>
  <c r="H11" i="1"/>
  <c r="H8" i="1"/>
  <c r="H9" i="1"/>
  <c r="H10" i="1"/>
  <c r="Q11" i="1" l="1"/>
  <c r="P6" i="1"/>
  <c r="Q6" i="1" s="1"/>
  <c r="P9" i="1"/>
  <c r="P10" i="1"/>
  <c r="Q10" i="1" s="1"/>
  <c r="P7" i="1"/>
  <c r="L8" i="1"/>
  <c r="L4" i="1"/>
  <c r="L10" i="1"/>
  <c r="L11" i="1"/>
  <c r="L6" i="1"/>
  <c r="L9" i="1"/>
  <c r="L7" i="1"/>
  <c r="L5" i="1"/>
  <c r="Q7" i="1" l="1"/>
  <c r="Q9" i="1"/>
  <c r="Q5" i="1"/>
</calcChain>
</file>

<file path=xl/comments1.xml><?xml version="1.0" encoding="utf-8"?>
<comments xmlns="http://schemas.openxmlformats.org/spreadsheetml/2006/main">
  <authors>
    <author>Arjun Chakrawal</author>
  </authors>
  <commentList>
    <comment ref="I3" authorId="0" shapeId="0">
      <text>
        <r>
          <rPr>
            <b/>
            <sz val="9"/>
            <color indexed="81"/>
            <rFont val="Tahoma"/>
            <family val="2"/>
          </rPr>
          <t>Arjun Chakrawal:</t>
        </r>
        <r>
          <rPr>
            <sz val="9"/>
            <color indexed="81"/>
            <rFont val="Tahoma"/>
            <family val="2"/>
          </rPr>
          <t xml:space="preserve">
this is what model is simulating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Arjun Chakrawal:</t>
        </r>
        <r>
          <rPr>
            <sz val="9"/>
            <color indexed="81"/>
            <rFont val="Tahoma"/>
            <family val="2"/>
          </rPr>
          <t xml:space="preserve">
this is what model is simulating
</t>
        </r>
      </text>
    </comment>
    <comment ref="E24" authorId="0" shapeId="0">
      <text>
        <r>
          <rPr>
            <b/>
            <sz val="9"/>
            <color indexed="81"/>
            <rFont val="Tahoma"/>
            <charset val="1"/>
          </rPr>
          <t>Arjun Chakrawal:</t>
        </r>
        <r>
          <rPr>
            <sz val="9"/>
            <color indexed="81"/>
            <rFont val="Tahoma"/>
            <charset val="1"/>
          </rPr>
          <t xml:space="preserve">
normalized by the maximum in that litter group</t>
        </r>
      </text>
    </comment>
  </commentList>
</comments>
</file>

<file path=xl/sharedStrings.xml><?xml version="1.0" encoding="utf-8"?>
<sst xmlns="http://schemas.openxmlformats.org/spreadsheetml/2006/main" count="97" uniqueCount="36">
  <si>
    <t>GA</t>
  </si>
  <si>
    <t>CL</t>
  </si>
  <si>
    <t>O_Alkyl+di_O_alkyl (gC)</t>
  </si>
  <si>
    <t>Aromatic (gC)</t>
  </si>
  <si>
    <t>AUR (gC)</t>
  </si>
  <si>
    <t>mass loss (g)</t>
  </si>
  <si>
    <t>t (months)</t>
  </si>
  <si>
    <t>AUR_C as fraction of total C=L</t>
  </si>
  <si>
    <t>litter C (gC/g initial litter)</t>
  </si>
  <si>
    <t>decomposer</t>
  </si>
  <si>
    <t>initial mass of litter</t>
  </si>
  <si>
    <t>1g</t>
  </si>
  <si>
    <t>AUR (mass g )</t>
  </si>
  <si>
    <t>O_alkyl (mgC )</t>
  </si>
  <si>
    <t>Di_O_alkyl (mgC)</t>
  </si>
  <si>
    <t>Aromatic (mgC)</t>
  </si>
  <si>
    <t>t days</t>
  </si>
  <si>
    <t>values are in amount not concentration even though it would be same because of initial mass of litter was 1 g</t>
  </si>
  <si>
    <t>O_Alkyl+di_O_alkyl mg</t>
  </si>
  <si>
    <t>k carb year-1</t>
  </si>
  <si>
    <t xml:space="preserve">Aromatic (gC) </t>
  </si>
  <si>
    <t>L/C</t>
  </si>
  <si>
    <t>k carb normalized year-1</t>
  </si>
  <si>
    <t>DI-O-ALK 93–112 ppm</t>
  </si>
  <si>
    <t>CARBOX 65-210 ppm</t>
  </si>
  <si>
    <t>Litter</t>
  </si>
  <si>
    <t>AUR</t>
  </si>
  <si>
    <t>AROM 112–160 ppm</t>
  </si>
  <si>
    <t>ALKYL 0–45 ppm</t>
  </si>
  <si>
    <t>METHOX 45–60 ppm</t>
  </si>
  <si>
    <t>O-ALKYL 60-93 ppm</t>
  </si>
  <si>
    <t>C%</t>
  </si>
  <si>
    <t>N%</t>
  </si>
  <si>
    <t>CN</t>
  </si>
  <si>
    <t>N mg/g litter</t>
  </si>
  <si>
    <t>mg per g of litter or AUR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</si>
</sst>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2" borderId="0" xfId="1"/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0" fillId="0" borderId="0" xfId="0" applyAlignment="1"/>
    <xf numFmtId="0" fontId="6" fillId="0" borderId="0" xfId="0" applyFont="1" applyAlignment="1">
      <alignment vertical="center"/>
    </xf>
    <xf numFmtId="164" fontId="0" fillId="0" borderId="0" xfId="0" applyNumberFormat="1"/>
    <xf numFmtId="0" fontId="0" fillId="0" borderId="0" xfId="0" applyAlignme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litter C (gC/g initial litter)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Sheet1!$I$4:$I$7</c:f>
              <c:numCache>
                <c:formatCode>General</c:formatCode>
                <c:ptCount val="4"/>
                <c:pt idx="0">
                  <c:v>0.5</c:v>
                </c:pt>
                <c:pt idx="1">
                  <c:v>0.47763495646208848</c:v>
                </c:pt>
                <c:pt idx="2">
                  <c:v>0.45388549584536553</c:v>
                </c:pt>
                <c:pt idx="3">
                  <c:v>0.441225202199577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55-496A-B69F-12855E736236}"/>
            </c:ext>
          </c:extLst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AUR (gC)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Sheet1!$J$4:$J$7</c:f>
              <c:numCache>
                <c:formatCode>General</c:formatCode>
                <c:ptCount val="4"/>
                <c:pt idx="0">
                  <c:v>0.31656487536097194</c:v>
                </c:pt>
                <c:pt idx="1">
                  <c:v>0.28282105752315179</c:v>
                </c:pt>
                <c:pt idx="2">
                  <c:v>0.24328177382414398</c:v>
                </c:pt>
                <c:pt idx="3">
                  <c:v>0.18382348059879841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55-496A-B69F-12855E736236}"/>
            </c:ext>
          </c:extLst>
        </c:ser>
        <c:ser>
          <c:idx val="2"/>
          <c:order val="2"/>
          <c:tx>
            <c:strRef>
              <c:f>Sheet1!$K$3</c:f>
              <c:strCache>
                <c:ptCount val="1"/>
                <c:pt idx="0">
                  <c:v>Aromatic (gC)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Sheet1!$B$4:$B$7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Sheet1!$K$4:$K$7</c:f>
              <c:numCache>
                <c:formatCode>General</c:formatCode>
                <c:ptCount val="4"/>
                <c:pt idx="0">
                  <c:v>6.5176655793427407E-2</c:v>
                </c:pt>
                <c:pt idx="1">
                  <c:v>5.6282620239073801E-2</c:v>
                </c:pt>
                <c:pt idx="2">
                  <c:v>4.9992064233609398E-2</c:v>
                </c:pt>
                <c:pt idx="3">
                  <c:v>3.3623232863639697E-2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55-496A-B69F-12855E736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485232"/>
        <c:axId val="1753463184"/>
      </c:scatterChart>
      <c:valAx>
        <c:axId val="17534852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463184"/>
        <c:crosses val="autoZero"/>
        <c:crossBetween val="midCat"/>
      </c:valAx>
      <c:valAx>
        <c:axId val="17534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48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Sheet1!$Q$3</c:f>
              <c:strCache>
                <c:ptCount val="1"/>
                <c:pt idx="0">
                  <c:v>k carb normalized year-1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Sheet1!$K$4:$K$11</c:f>
              <c:numCache>
                <c:formatCode>General</c:formatCode>
                <c:ptCount val="8"/>
                <c:pt idx="0">
                  <c:v>6.5176655793427407E-2</c:v>
                </c:pt>
                <c:pt idx="1">
                  <c:v>5.6282620239073801E-2</c:v>
                </c:pt>
                <c:pt idx="2">
                  <c:v>4.9992064233609398E-2</c:v>
                </c:pt>
                <c:pt idx="3">
                  <c:v>3.3623232863639697E-2</c:v>
                </c:pt>
                <c:pt idx="4">
                  <c:v>6.5176655793427393E-2</c:v>
                </c:pt>
                <c:pt idx="5">
                  <c:v>6.522445006119619E-2</c:v>
                </c:pt>
                <c:pt idx="6">
                  <c:v>6.3972579094657506E-2</c:v>
                </c:pt>
                <c:pt idx="7">
                  <c:v>6.3709722937318899E-2</c:v>
                </c:pt>
              </c:numCache>
            </c:numRef>
          </c:xVal>
          <c:yVal>
            <c:numRef>
              <c:f>Sheet1!$Q$4:$Q$11</c:f>
              <c:numCache>
                <c:formatCode>General</c:formatCode>
                <c:ptCount val="8"/>
                <c:pt idx="1">
                  <c:v>1</c:v>
                </c:pt>
                <c:pt idx="2">
                  <c:v>0.77586284223303548</c:v>
                </c:pt>
                <c:pt idx="3">
                  <c:v>0.90254193511179814</c:v>
                </c:pt>
                <c:pt idx="5">
                  <c:v>1</c:v>
                </c:pt>
                <c:pt idx="6">
                  <c:v>-1.535524603502216E-2</c:v>
                </c:pt>
                <c:pt idx="7">
                  <c:v>0.31939896458851164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A3-4B07-A9B7-2D5FF6E5B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04528"/>
        <c:axId val="511615760"/>
      </c:scatterChart>
      <c:valAx>
        <c:axId val="51160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15760"/>
        <c:crosses val="autoZero"/>
        <c:crossBetween val="midCat"/>
      </c:valAx>
      <c:valAx>
        <c:axId val="51161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0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Aromatic (gC)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2943132108486442E-2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Sheet1!$J$4:$J$11</c:f>
              <c:numCache>
                <c:formatCode>General</c:formatCode>
                <c:ptCount val="8"/>
                <c:pt idx="0">
                  <c:v>0.31656487536097194</c:v>
                </c:pt>
                <c:pt idx="1">
                  <c:v>0.28282105752315179</c:v>
                </c:pt>
                <c:pt idx="2">
                  <c:v>0.24328177382414398</c:v>
                </c:pt>
                <c:pt idx="3">
                  <c:v>0.18382348059879841</c:v>
                </c:pt>
                <c:pt idx="4">
                  <c:v>0.31656487536097194</c:v>
                </c:pt>
                <c:pt idx="5">
                  <c:v>0.30355163142695879</c:v>
                </c:pt>
                <c:pt idx="6">
                  <c:v>0.2985942841968996</c:v>
                </c:pt>
                <c:pt idx="7">
                  <c:v>0.2902877817240348</c:v>
                </c:pt>
              </c:numCache>
            </c:numRef>
          </c:xVal>
          <c:yVal>
            <c:numRef>
              <c:f>Sheet1!$K$4:$K$11</c:f>
              <c:numCache>
                <c:formatCode>General</c:formatCode>
                <c:ptCount val="8"/>
                <c:pt idx="0">
                  <c:v>6.5176655793427407E-2</c:v>
                </c:pt>
                <c:pt idx="1">
                  <c:v>5.6282620239073801E-2</c:v>
                </c:pt>
                <c:pt idx="2">
                  <c:v>4.9992064233609398E-2</c:v>
                </c:pt>
                <c:pt idx="3">
                  <c:v>3.3623232863639697E-2</c:v>
                </c:pt>
                <c:pt idx="4">
                  <c:v>6.5176655793427393E-2</c:v>
                </c:pt>
                <c:pt idx="5">
                  <c:v>6.522445006119619E-2</c:v>
                </c:pt>
                <c:pt idx="6">
                  <c:v>6.3972579094657506E-2</c:v>
                </c:pt>
                <c:pt idx="7">
                  <c:v>6.3709722937318899E-2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F-49EE-BF45-154ADCAD0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586623"/>
        <c:axId val="949195535"/>
      </c:scatterChart>
      <c:valAx>
        <c:axId val="377586623"/>
        <c:scaling>
          <c:orientation val="minMax"/>
          <c:min val="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Sheet1!$J$3</c:f>
              <c:strCache>
                <c:ptCount val="1"/>
                <c:pt idx="0">
                  <c:v>AUR (gC)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195535"/>
        <c:crosses val="autoZero"/>
        <c:crossBetween val="midCat"/>
      </c:valAx>
      <c:valAx>
        <c:axId val="94919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Sheet1!$K$3</c:f>
              <c:strCache>
                <c:ptCount val="1"/>
                <c:pt idx="0">
                  <c:v>Aromatic (gC)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8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840442</xdr:colOff>
      <xdr:row>14</xdr:row>
      <xdr:rowOff>40516</xdr:rowOff>
    </xdr:from>
    <xdr:to>
      <xdr:col>16</xdr:col>
      <xdr:colOff>600777</xdr:colOff>
      <xdr:row>26</xdr:row>
      <xdr:rowOff>105511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1B4274-A0DD-49E1-9222-28DC5D0E1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1015460</xdr:colOff>
      <xdr:row>15</xdr:row>
      <xdr:rowOff>123265</xdr:rowOff>
    </xdr:from>
    <xdr:to>
      <xdr:col>11</xdr:col>
      <xdr:colOff>849325</xdr:colOff>
      <xdr:row>29</xdr:row>
      <xdr:rowOff>165847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5631D3-22DD-4BCC-A9A3-862AA263F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946897</xdr:colOff>
      <xdr:row>29</xdr:row>
      <xdr:rowOff>169211</xdr:rowOff>
    </xdr:from>
    <xdr:to>
      <xdr:col>7</xdr:col>
      <xdr:colOff>610721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F0EDF7-1046-4DAF-848D-05B00AC74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0"/>
  <sheetViews>
    <sheetView zoomScale="85" zoomScaleNormal="85" workbookViewId="0">
      <selection activeCell="J4" sqref="J4"/>
    </sheetView>
  </sheetViews>
  <sheetFormatPr defaultRowHeight="14.4" x14ac:dyDescent="0.3"/>
  <cols>
    <col min="1" max="1" width="17.88671875" bestFit="1" customWidth="1"/>
    <col min="2" max="2" width="10.33203125" bestFit="1" customWidth="1"/>
    <col min="3" max="3" width="13.44140625" bestFit="1" customWidth="1"/>
    <col min="4" max="4" width="16.44140625" customWidth="1"/>
    <col min="5" max="5" width="20.33203125" bestFit="1" customWidth="1"/>
    <col min="6" max="6" width="17.88671875" customWidth="1"/>
    <col min="7" max="7" width="19" customWidth="1"/>
    <col min="8" max="8" width="16.5546875" customWidth="1"/>
    <col min="9" max="9" width="23" customWidth="1"/>
    <col min="10" max="10" width="15.109375" bestFit="1" customWidth="1"/>
    <col min="11" max="11" width="15.109375" customWidth="1"/>
    <col min="12" max="12" width="22.6640625" customWidth="1"/>
    <col min="13" max="13" width="14.33203125" customWidth="1"/>
    <col min="14" max="14" width="21.88671875" bestFit="1" customWidth="1"/>
    <col min="15" max="15" width="16.33203125" customWidth="1"/>
    <col min="16" max="16" width="15" bestFit="1" customWidth="1"/>
    <col min="17" max="17" width="18.109375" bestFit="1" customWidth="1"/>
    <col min="18" max="18" width="16.33203125" bestFit="1" customWidth="1"/>
  </cols>
  <sheetData>
    <row r="1" spans="1:17" x14ac:dyDescent="0.3">
      <c r="A1" t="s">
        <v>10</v>
      </c>
      <c r="B1" t="s">
        <v>11</v>
      </c>
      <c r="D1" s="8" t="s">
        <v>17</v>
      </c>
      <c r="E1" s="8"/>
      <c r="F1" s="8"/>
      <c r="G1" s="8"/>
      <c r="H1" s="8"/>
      <c r="I1" s="8"/>
    </row>
    <row r="3" spans="1:17" s="3" customFormat="1" ht="28.8" x14ac:dyDescent="0.3">
      <c r="A3" s="3" t="s">
        <v>9</v>
      </c>
      <c r="B3" s="3" t="s">
        <v>6</v>
      </c>
      <c r="C3" s="3" t="s">
        <v>5</v>
      </c>
      <c r="D3" s="3" t="s">
        <v>12</v>
      </c>
      <c r="E3" s="3" t="s">
        <v>13</v>
      </c>
      <c r="F3" s="3" t="s">
        <v>14</v>
      </c>
      <c r="G3" s="3" t="s">
        <v>15</v>
      </c>
      <c r="H3" s="3" t="s">
        <v>2</v>
      </c>
      <c r="I3" s="4" t="s">
        <v>8</v>
      </c>
      <c r="J3" s="4" t="s">
        <v>4</v>
      </c>
      <c r="K3" s="3" t="s">
        <v>3</v>
      </c>
      <c r="L3" s="3" t="s">
        <v>7</v>
      </c>
      <c r="M3" s="3" t="s">
        <v>16</v>
      </c>
      <c r="N3" t="s">
        <v>18</v>
      </c>
      <c r="O3" s="3" t="s">
        <v>21</v>
      </c>
      <c r="P3" s="3" t="s">
        <v>19</v>
      </c>
      <c r="Q3" s="3" t="s">
        <v>22</v>
      </c>
    </row>
    <row r="4" spans="1:17" x14ac:dyDescent="0.3">
      <c r="A4" s="1" t="s">
        <v>0</v>
      </c>
      <c r="B4">
        <v>0</v>
      </c>
      <c r="C4">
        <v>1</v>
      </c>
      <c r="D4">
        <v>0.52760812560161996</v>
      </c>
      <c r="E4">
        <v>96.113978529155204</v>
      </c>
      <c r="F4">
        <v>28.422720288016901</v>
      </c>
      <c r="G4">
        <v>65.1766557934274</v>
      </c>
      <c r="H4">
        <f t="shared" ref="H4:H11" si="0">(E4+F4)*0.001</f>
        <v>0.12453669881717211</v>
      </c>
      <c r="I4" s="2">
        <f>C4*0.5</f>
        <v>0.5</v>
      </c>
      <c r="J4" s="2">
        <f>D4*0.6</f>
        <v>0.31656487536097194</v>
      </c>
      <c r="K4">
        <f t="shared" ref="K4:K11" si="1">G4*0.001</f>
        <v>6.5176655793427407E-2</v>
      </c>
      <c r="L4">
        <f>J4/I4</f>
        <v>0.63312975072194388</v>
      </c>
      <c r="M4">
        <f>B4*30</f>
        <v>0</v>
      </c>
      <c r="N4">
        <f>E4+F4</f>
        <v>124.53669881717211</v>
      </c>
      <c r="O4">
        <f>G4*0.001</f>
        <v>6.5176655793427407E-2</v>
      </c>
    </row>
    <row r="5" spans="1:17" x14ac:dyDescent="0.3">
      <c r="A5" s="1" t="s">
        <v>0</v>
      </c>
      <c r="B5">
        <v>2</v>
      </c>
      <c r="C5">
        <v>0.95526991292417696</v>
      </c>
      <c r="D5">
        <v>0.47136842920525301</v>
      </c>
      <c r="E5">
        <v>84.398727539404106</v>
      </c>
      <c r="F5">
        <v>25.2323293102721</v>
      </c>
      <c r="G5">
        <v>56.2826202390738</v>
      </c>
      <c r="H5">
        <f t="shared" si="0"/>
        <v>0.10963105684967621</v>
      </c>
      <c r="I5" s="2">
        <f t="shared" ref="I5:I11" si="2">C5*0.5</f>
        <v>0.47763495646208848</v>
      </c>
      <c r="J5" s="2">
        <f t="shared" ref="J5:J11" si="3">D5*0.6</f>
        <v>0.28282105752315179</v>
      </c>
      <c r="K5">
        <f t="shared" si="1"/>
        <v>5.6282620239073801E-2</v>
      </c>
      <c r="L5">
        <f t="shared" ref="L5:L10" si="4">J5/I5</f>
        <v>0.59212805448338302</v>
      </c>
      <c r="M5">
        <f t="shared" ref="M5:M11" si="5">B5*30</f>
        <v>60</v>
      </c>
      <c r="N5">
        <f t="shared" ref="N5:N11" si="6">E5+F5</f>
        <v>109.63105684967621</v>
      </c>
      <c r="O5">
        <f t="shared" ref="O5:O11" si="7">G5*0.001</f>
        <v>5.6282620239073801E-2</v>
      </c>
      <c r="P5">
        <f>-(1/(M5-M4))*LN(N5/N4)*365</f>
        <v>0.77550176562367557</v>
      </c>
      <c r="Q5">
        <f>P5/MAX($P$5:$P$7)</f>
        <v>1</v>
      </c>
    </row>
    <row r="6" spans="1:17" x14ac:dyDescent="0.3">
      <c r="A6" s="1" t="s">
        <v>0</v>
      </c>
      <c r="B6">
        <v>5</v>
      </c>
      <c r="C6">
        <v>0.90777099169073106</v>
      </c>
      <c r="D6">
        <v>0.40546962304023998</v>
      </c>
      <c r="E6">
        <v>72.439205261292898</v>
      </c>
      <c r="F6">
        <v>22.075979511247301</v>
      </c>
      <c r="G6">
        <v>49.992064233609398</v>
      </c>
      <c r="H6">
        <f t="shared" si="0"/>
        <v>9.4515184772540201E-2</v>
      </c>
      <c r="I6" s="2">
        <f t="shared" si="2"/>
        <v>0.45388549584536553</v>
      </c>
      <c r="J6" s="2">
        <f t="shared" si="3"/>
        <v>0.24328177382414398</v>
      </c>
      <c r="K6">
        <f t="shared" si="1"/>
        <v>4.9992064233609398E-2</v>
      </c>
      <c r="L6">
        <f t="shared" si="4"/>
        <v>0.53599812298700944</v>
      </c>
      <c r="M6">
        <f t="shared" si="5"/>
        <v>150</v>
      </c>
      <c r="N6">
        <f t="shared" si="6"/>
        <v>94.515184772540195</v>
      </c>
      <c r="O6">
        <f t="shared" si="7"/>
        <v>4.9992064233609398E-2</v>
      </c>
      <c r="P6">
        <f>-(1/(M6-M5))*LN(N6/N5)*365</f>
        <v>0.60168300403352226</v>
      </c>
      <c r="Q6">
        <f>P6/MAX($P$5:$P$7)</f>
        <v>0.77586284223303548</v>
      </c>
    </row>
    <row r="7" spans="1:17" x14ac:dyDescent="0.3">
      <c r="A7" s="1" t="s">
        <v>0</v>
      </c>
      <c r="B7">
        <v>10</v>
      </c>
      <c r="C7">
        <v>0.88245040439915401</v>
      </c>
      <c r="D7">
        <v>0.30637246766466403</v>
      </c>
      <c r="E7">
        <v>54.394885190131298</v>
      </c>
      <c r="F7">
        <v>16.494518904179898</v>
      </c>
      <c r="G7">
        <v>33.6232328636397</v>
      </c>
      <c r="H7">
        <f t="shared" si="0"/>
        <v>7.0889404094311201E-2</v>
      </c>
      <c r="I7" s="2">
        <f t="shared" si="2"/>
        <v>0.441225202199577</v>
      </c>
      <c r="J7" s="2">
        <f t="shared" si="3"/>
        <v>0.18382348059879841</v>
      </c>
      <c r="K7">
        <f t="shared" si="1"/>
        <v>3.3623232863639697E-2</v>
      </c>
      <c r="L7">
        <f t="shared" si="4"/>
        <v>0.41662053681976791</v>
      </c>
      <c r="M7">
        <f t="shared" si="5"/>
        <v>300</v>
      </c>
      <c r="N7">
        <f t="shared" si="6"/>
        <v>70.889404094311203</v>
      </c>
      <c r="O7">
        <f t="shared" si="7"/>
        <v>3.3623232863639697E-2</v>
      </c>
      <c r="P7">
        <f>-(1/(M7-M6))*LN(N7/N6)*365</f>
        <v>0.69992286422860828</v>
      </c>
      <c r="Q7">
        <f>P7/MAX($P$5:$P$7)</f>
        <v>0.90254193511179814</v>
      </c>
    </row>
    <row r="8" spans="1:17" x14ac:dyDescent="0.3">
      <c r="A8" s="1" t="s">
        <v>1</v>
      </c>
      <c r="B8">
        <v>0</v>
      </c>
      <c r="C8">
        <v>1</v>
      </c>
      <c r="D8">
        <v>0.52760812560161996</v>
      </c>
      <c r="E8">
        <v>96.113978529155204</v>
      </c>
      <c r="F8">
        <v>28.422720288016901</v>
      </c>
      <c r="G8">
        <v>65.176655793427386</v>
      </c>
      <c r="H8">
        <f t="shared" si="0"/>
        <v>0.12453669881717211</v>
      </c>
      <c r="I8" s="2">
        <f>C8*0.5</f>
        <v>0.5</v>
      </c>
      <c r="J8" s="2">
        <f t="shared" si="3"/>
        <v>0.31656487536097194</v>
      </c>
      <c r="K8">
        <f t="shared" si="1"/>
        <v>6.5176655793427393E-2</v>
      </c>
      <c r="L8">
        <f t="shared" si="4"/>
        <v>0.63312975072194388</v>
      </c>
      <c r="M8">
        <v>0</v>
      </c>
      <c r="N8">
        <f t="shared" si="6"/>
        <v>124.53669881717211</v>
      </c>
      <c r="O8">
        <f t="shared" si="7"/>
        <v>6.5176655793427393E-2</v>
      </c>
    </row>
    <row r="9" spans="1:17" x14ac:dyDescent="0.3">
      <c r="A9" s="1" t="s">
        <v>1</v>
      </c>
      <c r="B9">
        <v>2</v>
      </c>
      <c r="C9">
        <v>0.90225268585211504</v>
      </c>
      <c r="D9">
        <v>0.505919385711598</v>
      </c>
      <c r="E9">
        <v>89.446648603184798</v>
      </c>
      <c r="F9">
        <v>26.968325212441201</v>
      </c>
      <c r="G9">
        <v>65.224450061196194</v>
      </c>
      <c r="H9">
        <f t="shared" si="0"/>
        <v>0.116414973815626</v>
      </c>
      <c r="I9" s="2">
        <f t="shared" si="2"/>
        <v>0.45112634292605752</v>
      </c>
      <c r="J9" s="2">
        <f t="shared" si="3"/>
        <v>0.30355163142695879</v>
      </c>
      <c r="K9">
        <f t="shared" si="1"/>
        <v>6.522445006119619E-2</v>
      </c>
      <c r="L9">
        <f t="shared" si="4"/>
        <v>0.67287498543775537</v>
      </c>
      <c r="M9">
        <f t="shared" si="5"/>
        <v>60</v>
      </c>
      <c r="N9">
        <f>E9+F9</f>
        <v>116.414973815626</v>
      </c>
      <c r="O9">
        <f t="shared" si="7"/>
        <v>6.522445006119619E-2</v>
      </c>
      <c r="P9">
        <f>-(1/(M9-M8))*LN(N9/N8)*365</f>
        <v>0.41025558370117671</v>
      </c>
      <c r="Q9">
        <f>P9/MAX($P$9:$P$11)</f>
        <v>1</v>
      </c>
    </row>
    <row r="10" spans="1:17" x14ac:dyDescent="0.3">
      <c r="A10" s="1" t="s">
        <v>1</v>
      </c>
      <c r="B10">
        <v>5</v>
      </c>
      <c r="C10">
        <v>0.80872639160885595</v>
      </c>
      <c r="D10">
        <v>0.49765714032816599</v>
      </c>
      <c r="E10">
        <v>89.259781067589401</v>
      </c>
      <c r="F10">
        <v>27.336162967356</v>
      </c>
      <c r="G10">
        <v>63.972579094657497</v>
      </c>
      <c r="H10">
        <f t="shared" si="0"/>
        <v>0.1165959440349454</v>
      </c>
      <c r="I10" s="2">
        <f t="shared" si="2"/>
        <v>0.40436319580442798</v>
      </c>
      <c r="J10" s="2">
        <f t="shared" si="3"/>
        <v>0.2985942841968996</v>
      </c>
      <c r="K10">
        <f t="shared" si="1"/>
        <v>6.3972579094657506E-2</v>
      </c>
      <c r="L10">
        <f t="shared" si="4"/>
        <v>0.73843091382954651</v>
      </c>
      <c r="M10">
        <f t="shared" si="5"/>
        <v>150</v>
      </c>
      <c r="N10">
        <f>E10+F10</f>
        <v>116.5959440349454</v>
      </c>
      <c r="O10">
        <f t="shared" si="7"/>
        <v>6.3972579094657506E-2</v>
      </c>
      <c r="P10">
        <f>-(1/(M10-M9))*LN(N10/N9)*365</f>
        <v>-6.2995754249731955E-3</v>
      </c>
      <c r="Q10">
        <f>P10/MAX($P$9:$P$11)</f>
        <v>-1.535524603502216E-2</v>
      </c>
    </row>
    <row r="11" spans="1:17" x14ac:dyDescent="0.3">
      <c r="A11" s="1" t="s">
        <v>1</v>
      </c>
      <c r="B11">
        <v>10</v>
      </c>
      <c r="C11">
        <v>0.57828249300184698</v>
      </c>
      <c r="D11">
        <v>0.48381296954005798</v>
      </c>
      <c r="E11">
        <v>84.650381856234006</v>
      </c>
      <c r="F11">
        <v>25.832920790700999</v>
      </c>
      <c r="G11">
        <v>63.709722937318901</v>
      </c>
      <c r="H11">
        <f t="shared" si="0"/>
        <v>0.110483302646935</v>
      </c>
      <c r="I11" s="2">
        <f t="shared" si="2"/>
        <v>0.28914124650092349</v>
      </c>
      <c r="J11" s="2">
        <f t="shared" si="3"/>
        <v>0.2902877817240348</v>
      </c>
      <c r="K11">
        <f t="shared" si="1"/>
        <v>6.3709722937318899E-2</v>
      </c>
      <c r="L11">
        <f>J11/I11</f>
        <v>1.0039653118916316</v>
      </c>
      <c r="M11">
        <f t="shared" si="5"/>
        <v>300</v>
      </c>
      <c r="N11">
        <f t="shared" si="6"/>
        <v>110.483302646935</v>
      </c>
      <c r="O11">
        <f t="shared" si="7"/>
        <v>6.3709722937318899E-2</v>
      </c>
      <c r="P11">
        <f>-(1/(M11-M10))*LN(N11/N10)*365</f>
        <v>0.13103520865081131</v>
      </c>
      <c r="Q11">
        <f>P11/MAX($P$9:$P$11)</f>
        <v>0.31939896458851164</v>
      </c>
    </row>
    <row r="16" spans="1:17" x14ac:dyDescent="0.3">
      <c r="C16" t="s">
        <v>16</v>
      </c>
      <c r="D16">
        <v>0</v>
      </c>
      <c r="E16">
        <v>60</v>
      </c>
      <c r="F16">
        <v>150</v>
      </c>
      <c r="G16">
        <v>300</v>
      </c>
    </row>
    <row r="17" spans="2:7" ht="28.8" x14ac:dyDescent="0.3">
      <c r="B17" s="3" t="s">
        <v>20</v>
      </c>
      <c r="C17" t="s">
        <v>0</v>
      </c>
      <c r="D17">
        <v>6.5176655793427407E-2</v>
      </c>
      <c r="E17">
        <v>5.6282620239073801E-2</v>
      </c>
      <c r="F17">
        <v>4.9992064233609398E-2</v>
      </c>
      <c r="G17">
        <v>3.3623232863639697E-2</v>
      </c>
    </row>
    <row r="18" spans="2:7" x14ac:dyDescent="0.3">
      <c r="C18" t="s">
        <v>1</v>
      </c>
      <c r="D18">
        <v>6.5176655793427393E-2</v>
      </c>
      <c r="E18">
        <v>6.522445006119619E-2</v>
      </c>
      <c r="F18">
        <v>6.3972579094657506E-2</v>
      </c>
      <c r="G18">
        <v>6.3709722937318899E-2</v>
      </c>
    </row>
    <row r="19" spans="2:7" ht="28.8" x14ac:dyDescent="0.3">
      <c r="B19" s="3" t="s">
        <v>19</v>
      </c>
      <c r="C19" t="s">
        <v>0</v>
      </c>
      <c r="E19">
        <v>0.77550176562367557</v>
      </c>
      <c r="F19">
        <v>0.60168300403352226</v>
      </c>
      <c r="G19">
        <v>0.69992286422860828</v>
      </c>
    </row>
    <row r="20" spans="2:7" x14ac:dyDescent="0.3">
      <c r="C20" t="s">
        <v>1</v>
      </c>
      <c r="E20">
        <v>0.41025558370117671</v>
      </c>
      <c r="F20">
        <v>-6.2995754249731955E-3</v>
      </c>
      <c r="G20">
        <v>0.13103520865081131</v>
      </c>
    </row>
    <row r="21" spans="2:7" x14ac:dyDescent="0.3">
      <c r="C21" t="s">
        <v>0</v>
      </c>
      <c r="E21">
        <f t="shared" ref="E21:G22" si="8">E19/MAX(E$19:E$20)</f>
        <v>1</v>
      </c>
      <c r="F21">
        <f t="shared" si="8"/>
        <v>1</v>
      </c>
      <c r="G21">
        <f t="shared" si="8"/>
        <v>1</v>
      </c>
    </row>
    <row r="22" spans="2:7" x14ac:dyDescent="0.3">
      <c r="C22" t="s">
        <v>1</v>
      </c>
      <c r="E22">
        <f t="shared" si="8"/>
        <v>0.52901953533431367</v>
      </c>
      <c r="F22">
        <f t="shared" si="8"/>
        <v>-1.0469924167281647E-2</v>
      </c>
      <c r="G22">
        <f t="shared" si="8"/>
        <v>0.1872137850436226</v>
      </c>
    </row>
    <row r="24" spans="2:7" s="5" customFormat="1" x14ac:dyDescent="0.3">
      <c r="D24" s="5" t="s">
        <v>20</v>
      </c>
      <c r="E24" s="5" t="s">
        <v>19</v>
      </c>
    </row>
    <row r="25" spans="2:7" x14ac:dyDescent="0.3">
      <c r="C25" t="s">
        <v>0</v>
      </c>
      <c r="D25">
        <v>6.5176655793427407E-2</v>
      </c>
      <c r="E25">
        <v>1</v>
      </c>
    </row>
    <row r="26" spans="2:7" x14ac:dyDescent="0.3">
      <c r="C26" t="s">
        <v>0</v>
      </c>
      <c r="D26">
        <v>5.6282620239073801E-2</v>
      </c>
      <c r="E26">
        <v>1</v>
      </c>
    </row>
    <row r="27" spans="2:7" x14ac:dyDescent="0.3">
      <c r="C27" t="s">
        <v>0</v>
      </c>
      <c r="D27">
        <v>4.9992064233609398E-2</v>
      </c>
      <c r="E27">
        <v>1</v>
      </c>
    </row>
    <row r="28" spans="2:7" x14ac:dyDescent="0.3">
      <c r="C28" t="s">
        <v>1</v>
      </c>
      <c r="D28">
        <v>6.5176655793427393E-2</v>
      </c>
      <c r="E28">
        <v>0.52901953533431367</v>
      </c>
    </row>
    <row r="29" spans="2:7" x14ac:dyDescent="0.3">
      <c r="C29" t="s">
        <v>1</v>
      </c>
      <c r="D29">
        <v>6.522445006119619E-2</v>
      </c>
      <c r="E29">
        <v>-1.0469924167281647E-2</v>
      </c>
    </row>
    <row r="30" spans="2:7" x14ac:dyDescent="0.3">
      <c r="C30" t="s">
        <v>1</v>
      </c>
      <c r="D30">
        <v>6.3972579094657506E-2</v>
      </c>
      <c r="E30">
        <v>0.1872137850436226</v>
      </c>
    </row>
  </sheetData>
  <mergeCells count="1">
    <mergeCell ref="D1:I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0"/>
  <sheetViews>
    <sheetView tabSelected="1" workbookViewId="0">
      <selection activeCell="I13" sqref="I13:N13"/>
    </sheetView>
  </sheetViews>
  <sheetFormatPr defaultRowHeight="14.4" x14ac:dyDescent="0.3"/>
  <cols>
    <col min="2" max="2" width="15.33203125" customWidth="1"/>
    <col min="3" max="3" width="10.33203125" bestFit="1" customWidth="1"/>
    <col min="4" max="5" width="10.33203125" customWidth="1"/>
    <col min="6" max="6" width="12.109375" bestFit="1" customWidth="1"/>
    <col min="7" max="8" width="12.109375" customWidth="1"/>
    <col min="9" max="9" width="26.109375" bestFit="1" customWidth="1"/>
    <col min="10" max="10" width="29" bestFit="1" customWidth="1"/>
    <col min="11" max="11" width="17.44140625" bestFit="1" customWidth="1"/>
    <col min="12" max="12" width="20.109375" bestFit="1" customWidth="1"/>
    <col min="13" max="13" width="18.6640625" bestFit="1" customWidth="1"/>
    <col min="14" max="14" width="19.109375" bestFit="1" customWidth="1"/>
    <col min="15" max="15" width="15.109375" bestFit="1" customWidth="1"/>
    <col min="16" max="16" width="18.6640625" bestFit="1" customWidth="1"/>
    <col min="17" max="17" width="18.109375" bestFit="1" customWidth="1"/>
    <col min="18" max="18" width="20.109375" bestFit="1" customWidth="1"/>
    <col min="19" max="19" width="18.6640625" bestFit="1" customWidth="1"/>
    <col min="20" max="20" width="19.109375" bestFit="1" customWidth="1"/>
    <col min="21" max="21" width="12" bestFit="1" customWidth="1"/>
  </cols>
  <sheetData>
    <row r="3" spans="1:20" x14ac:dyDescent="0.3">
      <c r="I3" t="s">
        <v>35</v>
      </c>
    </row>
    <row r="4" spans="1:20" x14ac:dyDescent="0.3">
      <c r="B4" s="3" t="s">
        <v>9</v>
      </c>
      <c r="C4" t="s">
        <v>6</v>
      </c>
      <c r="D4" t="s">
        <v>31</v>
      </c>
      <c r="E4" t="s">
        <v>32</v>
      </c>
      <c r="F4" t="s">
        <v>5</v>
      </c>
      <c r="G4" t="s">
        <v>33</v>
      </c>
      <c r="H4" t="s">
        <v>34</v>
      </c>
      <c r="I4" t="s">
        <v>28</v>
      </c>
      <c r="J4" t="s">
        <v>29</v>
      </c>
      <c r="K4" t="s">
        <v>30</v>
      </c>
      <c r="L4" t="s">
        <v>23</v>
      </c>
      <c r="M4" t="s">
        <v>27</v>
      </c>
      <c r="N4" t="s">
        <v>24</v>
      </c>
      <c r="O4" t="s">
        <v>28</v>
      </c>
      <c r="P4" t="s">
        <v>29</v>
      </c>
      <c r="Q4" t="s">
        <v>30</v>
      </c>
      <c r="R4" t="s">
        <v>23</v>
      </c>
      <c r="S4" t="s">
        <v>27</v>
      </c>
      <c r="T4" t="s">
        <v>24</v>
      </c>
    </row>
    <row r="5" spans="1:20" x14ac:dyDescent="0.3">
      <c r="A5" t="s">
        <v>25</v>
      </c>
      <c r="B5" s="1" t="s">
        <v>0</v>
      </c>
      <c r="C5">
        <v>0</v>
      </c>
      <c r="D5">
        <v>50.6</v>
      </c>
      <c r="E5">
        <v>0.42</v>
      </c>
      <c r="F5">
        <v>1</v>
      </c>
      <c r="G5">
        <v>120</v>
      </c>
      <c r="H5">
        <v>4.2</v>
      </c>
      <c r="I5">
        <v>95.289000000000001</v>
      </c>
      <c r="J5">
        <v>27.016999999999999</v>
      </c>
      <c r="K5">
        <v>240</v>
      </c>
      <c r="L5">
        <v>60</v>
      </c>
      <c r="M5">
        <v>65.17</v>
      </c>
      <c r="N5">
        <v>19.079000000000001</v>
      </c>
      <c r="O5" s="7">
        <f t="shared" ref="O5:T5" si="0">I5*0.001/($D$5*0.01*$F$5)</f>
        <v>0.1883181818181818</v>
      </c>
      <c r="P5" s="7">
        <f t="shared" si="0"/>
        <v>5.3393280632411062E-2</v>
      </c>
      <c r="Q5" s="7">
        <f t="shared" si="0"/>
        <v>0.4743083003952569</v>
      </c>
      <c r="R5" s="7">
        <f t="shared" si="0"/>
        <v>0.11857707509881422</v>
      </c>
      <c r="S5" s="7">
        <f t="shared" si="0"/>
        <v>0.12879446640316206</v>
      </c>
      <c r="T5" s="7">
        <f t="shared" si="0"/>
        <v>3.7705533596837947E-2</v>
      </c>
    </row>
    <row r="6" spans="1:20" x14ac:dyDescent="0.3">
      <c r="A6" t="s">
        <v>25</v>
      </c>
      <c r="B6" s="1" t="s">
        <v>0</v>
      </c>
      <c r="C6">
        <v>2</v>
      </c>
      <c r="F6">
        <v>0.95526991292417696</v>
      </c>
      <c r="I6">
        <v>104.069</v>
      </c>
      <c r="J6">
        <v>27.693999999999999</v>
      </c>
      <c r="N6">
        <v>17.007000000000001</v>
      </c>
      <c r="O6" s="7"/>
      <c r="P6" s="7"/>
      <c r="Q6" s="7"/>
      <c r="R6" s="7"/>
      <c r="S6" s="7"/>
      <c r="T6" s="7"/>
    </row>
    <row r="7" spans="1:20" x14ac:dyDescent="0.3">
      <c r="A7" t="s">
        <v>25</v>
      </c>
      <c r="B7" s="1" t="s">
        <v>0</v>
      </c>
      <c r="C7">
        <v>5</v>
      </c>
      <c r="F7">
        <v>0.90777099169073106</v>
      </c>
      <c r="I7">
        <v>100.642</v>
      </c>
      <c r="J7">
        <v>22.285</v>
      </c>
      <c r="N7">
        <v>19.683</v>
      </c>
      <c r="O7" s="7"/>
      <c r="P7" s="7"/>
      <c r="Q7" s="7"/>
      <c r="R7" s="7"/>
      <c r="S7" s="7"/>
      <c r="T7" s="7"/>
    </row>
    <row r="8" spans="1:20" x14ac:dyDescent="0.3">
      <c r="A8" t="s">
        <v>25</v>
      </c>
      <c r="B8" s="1" t="s">
        <v>0</v>
      </c>
      <c r="C8">
        <v>10</v>
      </c>
      <c r="F8">
        <v>0.88245040439915401</v>
      </c>
      <c r="I8">
        <v>81.799000000000007</v>
      </c>
      <c r="J8">
        <v>15.831</v>
      </c>
      <c r="N8">
        <v>16.100999999999999</v>
      </c>
      <c r="O8" s="7"/>
      <c r="P8" s="7"/>
      <c r="Q8" s="7"/>
      <c r="R8" s="7"/>
      <c r="S8" s="7"/>
      <c r="T8" s="7"/>
    </row>
    <row r="9" spans="1:20" x14ac:dyDescent="0.3">
      <c r="A9" t="s">
        <v>25</v>
      </c>
      <c r="B9" s="1" t="s">
        <v>1</v>
      </c>
      <c r="C9">
        <v>0</v>
      </c>
      <c r="F9">
        <v>1</v>
      </c>
      <c r="I9">
        <v>95.289000000000001</v>
      </c>
      <c r="J9">
        <v>27.016999999999999</v>
      </c>
      <c r="N9">
        <v>19.079000000000001</v>
      </c>
      <c r="O9" s="7"/>
      <c r="P9" s="7"/>
      <c r="Q9" s="7"/>
      <c r="R9" s="7"/>
      <c r="S9" s="7"/>
      <c r="T9" s="7"/>
    </row>
    <row r="10" spans="1:20" x14ac:dyDescent="0.3">
      <c r="A10" t="s">
        <v>25</v>
      </c>
      <c r="B10" s="1" t="s">
        <v>1</v>
      </c>
      <c r="C10">
        <v>2</v>
      </c>
      <c r="F10">
        <v>0.90225268585211504</v>
      </c>
      <c r="I10">
        <v>105.782</v>
      </c>
      <c r="J10">
        <v>27.407</v>
      </c>
      <c r="N10">
        <v>20.891999999999999</v>
      </c>
      <c r="O10" s="7"/>
      <c r="P10" s="7"/>
      <c r="Q10" s="7"/>
      <c r="R10" s="7"/>
      <c r="S10" s="7"/>
      <c r="T10" s="7"/>
    </row>
    <row r="11" spans="1:20" x14ac:dyDescent="0.3">
      <c r="A11" t="s">
        <v>25</v>
      </c>
      <c r="B11" s="1" t="s">
        <v>1</v>
      </c>
      <c r="C11">
        <v>5</v>
      </c>
      <c r="F11">
        <v>0.80872639160885595</v>
      </c>
      <c r="I11">
        <v>102.355</v>
      </c>
      <c r="J11">
        <v>24.292000000000002</v>
      </c>
      <c r="N11">
        <v>20.806000000000001</v>
      </c>
      <c r="O11" s="7"/>
      <c r="P11" s="7"/>
      <c r="Q11" s="7"/>
      <c r="R11" s="7"/>
      <c r="S11" s="7"/>
      <c r="T11" s="7"/>
    </row>
    <row r="12" spans="1:20" x14ac:dyDescent="0.3">
      <c r="A12" t="s">
        <v>25</v>
      </c>
      <c r="B12" s="1" t="s">
        <v>1</v>
      </c>
      <c r="C12">
        <v>10</v>
      </c>
      <c r="F12">
        <v>0.57828249300184698</v>
      </c>
      <c r="I12">
        <v>98.072999999999993</v>
      </c>
      <c r="J12">
        <v>23.172999999999998</v>
      </c>
      <c r="N12">
        <v>24.475000000000001</v>
      </c>
      <c r="O12" s="7"/>
      <c r="P12" s="7"/>
      <c r="Q12" s="7"/>
      <c r="R12" s="7"/>
      <c r="S12" s="7"/>
      <c r="T12" s="7"/>
    </row>
    <row r="13" spans="1:20" x14ac:dyDescent="0.3">
      <c r="A13" t="s">
        <v>26</v>
      </c>
      <c r="B13" s="6" t="s">
        <v>0</v>
      </c>
      <c r="C13">
        <v>0</v>
      </c>
      <c r="D13">
        <f>100*(G13*H13*0.001)/F13</f>
        <v>56.291778990578926</v>
      </c>
      <c r="F13">
        <v>0.52760812560161996</v>
      </c>
      <c r="G13">
        <v>180</v>
      </c>
      <c r="H13">
        <v>1.65</v>
      </c>
      <c r="I13">
        <v>76.444999999999993</v>
      </c>
      <c r="J13">
        <v>17.495000000000001</v>
      </c>
      <c r="K13">
        <v>96.113978529155204</v>
      </c>
      <c r="L13">
        <v>28.422720288016901</v>
      </c>
      <c r="M13">
        <v>65.1766557934274</v>
      </c>
      <c r="N13">
        <v>15.885</v>
      </c>
      <c r="O13" s="7">
        <f t="shared" ref="O13:T13" si="1">I13*0.001/($D$13*0.01*$F$13)</f>
        <v>0.25739057239057245</v>
      </c>
      <c r="P13" s="7">
        <f t="shared" si="1"/>
        <v>5.890572390572392E-2</v>
      </c>
      <c r="Q13" s="7">
        <f t="shared" si="1"/>
        <v>0.32361608932375496</v>
      </c>
      <c r="R13" s="7">
        <f t="shared" si="1"/>
        <v>9.5699394909147834E-2</v>
      </c>
      <c r="S13" s="7">
        <f t="shared" si="1"/>
        <v>0.21945001950648962</v>
      </c>
      <c r="T13" s="7">
        <f t="shared" si="1"/>
        <v>5.3484848484848496E-2</v>
      </c>
    </row>
    <row r="14" spans="1:20" x14ac:dyDescent="0.3">
      <c r="A14" t="s">
        <v>26</v>
      </c>
      <c r="B14" s="6" t="s">
        <v>0</v>
      </c>
      <c r="C14">
        <v>2</v>
      </c>
      <c r="F14">
        <v>0.47136842920525301</v>
      </c>
      <c r="I14">
        <v>74.731999999999999</v>
      </c>
      <c r="J14">
        <v>17.425999999999998</v>
      </c>
      <c r="K14">
        <v>84.398727539404106</v>
      </c>
      <c r="L14">
        <v>25.2323293102721</v>
      </c>
      <c r="M14">
        <v>56.2826202390738</v>
      </c>
      <c r="N14">
        <v>12.561</v>
      </c>
      <c r="O14" s="7"/>
      <c r="P14" s="7"/>
      <c r="Q14" s="7"/>
      <c r="R14" s="7"/>
      <c r="S14" s="7"/>
      <c r="T14" s="7"/>
    </row>
    <row r="15" spans="1:20" x14ac:dyDescent="0.3">
      <c r="A15" t="s">
        <v>26</v>
      </c>
      <c r="B15" s="6" t="s">
        <v>0</v>
      </c>
      <c r="C15">
        <v>5</v>
      </c>
      <c r="F15">
        <v>0.40546962304023998</v>
      </c>
      <c r="I15">
        <v>66.808999999999997</v>
      </c>
      <c r="J15">
        <v>14.654999999999999</v>
      </c>
      <c r="K15">
        <v>72.439205261292898</v>
      </c>
      <c r="L15">
        <v>22.075979511247301</v>
      </c>
      <c r="M15">
        <v>49.992064233609398</v>
      </c>
      <c r="N15">
        <v>15.237</v>
      </c>
      <c r="O15" s="7"/>
      <c r="P15" s="7"/>
      <c r="Q15" s="7"/>
      <c r="R15" s="7"/>
      <c r="S15" s="7"/>
      <c r="T15" s="7"/>
    </row>
    <row r="16" spans="1:20" x14ac:dyDescent="0.3">
      <c r="A16" t="s">
        <v>26</v>
      </c>
      <c r="B16" s="6" t="s">
        <v>0</v>
      </c>
      <c r="C16">
        <v>10</v>
      </c>
      <c r="F16">
        <v>0.30637246766466403</v>
      </c>
      <c r="I16">
        <v>50.106999999999999</v>
      </c>
      <c r="J16">
        <v>11.816000000000001</v>
      </c>
      <c r="K16">
        <v>54.394885190131298</v>
      </c>
      <c r="L16">
        <v>16.494518904179898</v>
      </c>
      <c r="M16">
        <v>33.6232328636397</v>
      </c>
      <c r="N16">
        <v>11.007</v>
      </c>
      <c r="O16" s="7"/>
      <c r="P16" s="7"/>
      <c r="Q16" s="7"/>
      <c r="R16" s="7"/>
      <c r="S16" s="7"/>
      <c r="T16" s="7"/>
    </row>
    <row r="17" spans="1:14" x14ac:dyDescent="0.3">
      <c r="A17" t="s">
        <v>26</v>
      </c>
      <c r="B17" s="6" t="s">
        <v>1</v>
      </c>
      <c r="C17">
        <v>0</v>
      </c>
      <c r="F17">
        <v>0.52760812560161996</v>
      </c>
      <c r="I17">
        <v>76.444999999999993</v>
      </c>
      <c r="J17">
        <v>17.495000000000001</v>
      </c>
      <c r="K17">
        <v>96.113978529155204</v>
      </c>
      <c r="L17">
        <v>28.422720288016901</v>
      </c>
      <c r="M17">
        <v>65.176655793427386</v>
      </c>
      <c r="N17">
        <v>15.885</v>
      </c>
    </row>
    <row r="18" spans="1:14" x14ac:dyDescent="0.3">
      <c r="A18" t="s">
        <v>26</v>
      </c>
      <c r="B18" s="6" t="s">
        <v>1</v>
      </c>
      <c r="C18">
        <v>2</v>
      </c>
      <c r="F18">
        <v>0.505919385711598</v>
      </c>
      <c r="I18">
        <v>83.298000000000002</v>
      </c>
      <c r="J18">
        <v>18</v>
      </c>
      <c r="K18">
        <v>89.446648603184798</v>
      </c>
      <c r="L18">
        <v>26.968325212441201</v>
      </c>
      <c r="M18">
        <v>65.224450061196194</v>
      </c>
      <c r="N18">
        <v>16.23</v>
      </c>
    </row>
    <row r="19" spans="1:14" x14ac:dyDescent="0.3">
      <c r="A19" t="s">
        <v>26</v>
      </c>
      <c r="B19" s="6" t="s">
        <v>1</v>
      </c>
      <c r="C19">
        <v>5</v>
      </c>
      <c r="F19">
        <v>0.49765714032816599</v>
      </c>
      <c r="I19">
        <v>79.442999999999998</v>
      </c>
      <c r="J19">
        <v>17.350999999999999</v>
      </c>
      <c r="K19">
        <v>89.259781067589401</v>
      </c>
      <c r="L19">
        <v>27.336162967356</v>
      </c>
      <c r="M19">
        <v>63.972579094657497</v>
      </c>
      <c r="N19">
        <v>16.402999999999999</v>
      </c>
    </row>
    <row r="20" spans="1:14" x14ac:dyDescent="0.3">
      <c r="A20" t="s">
        <v>26</v>
      </c>
      <c r="B20" s="6" t="s">
        <v>1</v>
      </c>
      <c r="C20">
        <v>10</v>
      </c>
      <c r="F20">
        <v>0.48381296954005798</v>
      </c>
      <c r="I20">
        <v>78.158000000000001</v>
      </c>
      <c r="J20">
        <v>17.036000000000001</v>
      </c>
      <c r="K20">
        <v>84.650381856234006</v>
      </c>
      <c r="L20">
        <v>25.832920790700999</v>
      </c>
      <c r="M20">
        <v>63.709722937318901</v>
      </c>
      <c r="N20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Chakrawal</dc:creator>
  <cp:lastModifiedBy>Arjun Chakrawal</cp:lastModifiedBy>
  <dcterms:created xsi:type="dcterms:W3CDTF">2023-01-27T19:28:41Z</dcterms:created>
  <dcterms:modified xsi:type="dcterms:W3CDTF">2024-01-07T22:29:50Z</dcterms:modified>
</cp:coreProperties>
</file>