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data\Bonanomi 2011 NPH\"/>
    </mc:Choice>
  </mc:AlternateContent>
  <xr:revisionPtr revIDLastSave="0" documentId="13_ncr:1_{99D536E6-E7C5-4D65-9B6B-30021482BF66}" xr6:coauthVersionLast="47" xr6:coauthVersionMax="47" xr10:uidLastSave="{00000000-0000-0000-0000-000000000000}"/>
  <bookViews>
    <workbookView xWindow="12900" yWindow="6510" windowWidth="21600" windowHeight="12645" tabRatio="563" activeTab="2" xr2:uid="{E43E300E-A76D-42E4-A6F7-44BEA0A6DBD6}"/>
  </bookViews>
  <sheets>
    <sheet name="CN" sheetId="1" r:id="rId1"/>
    <sheet name="Sheet3" sheetId="3" r:id="rId2"/>
    <sheet name="NMR" sheetId="2" r:id="rId3"/>
  </sheets>
  <definedNames>
    <definedName name="_xlnm._FilterDatabase" localSheetId="0" hidden="1">CN!$A$1:$E$68</definedName>
    <definedName name="_xlnm._FilterDatabase" localSheetId="2" hidden="1">NMR!$A$1:$M$66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1" l="1"/>
  <c r="L3" i="2"/>
  <c r="S2" i="1"/>
  <c r="P2" i="1"/>
  <c r="Q2" i="1"/>
  <c r="T2" i="3"/>
  <c r="L19" i="3"/>
  <c r="M3" i="3"/>
  <c r="J3" i="3"/>
  <c r="H3" i="3"/>
  <c r="K3" i="3"/>
  <c r="S4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Q7" i="1"/>
  <c r="Q19" i="1"/>
  <c r="Q21" i="1"/>
  <c r="Q22" i="1"/>
  <c r="Q32" i="1"/>
  <c r="Q33" i="1"/>
  <c r="Q34" i="1"/>
  <c r="Q35" i="1"/>
  <c r="Q37" i="1"/>
  <c r="Q38" i="1"/>
  <c r="Q45" i="1"/>
  <c r="Q46" i="1"/>
  <c r="Q47" i="1"/>
  <c r="Q48" i="1"/>
  <c r="Q49" i="1"/>
  <c r="P3" i="1"/>
  <c r="Q3" i="1" s="1"/>
  <c r="P4" i="1"/>
  <c r="Q4" i="1" s="1"/>
  <c r="P5" i="1"/>
  <c r="Q5" i="1" s="1"/>
  <c r="P6" i="1"/>
  <c r="Q6" i="1" s="1"/>
  <c r="P7" i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P20" i="1"/>
  <c r="Q20" i="1" s="1"/>
  <c r="P21" i="1"/>
  <c r="P22" i="1"/>
  <c r="P23" i="1"/>
  <c r="Q23" i="1" s="1"/>
  <c r="P24" i="1"/>
  <c r="Q24" i="1" s="1"/>
  <c r="P25" i="1"/>
  <c r="Q25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P33" i="1"/>
  <c r="P34" i="1"/>
  <c r="P35" i="1"/>
  <c r="P36" i="1"/>
  <c r="Q36" i="1" s="1"/>
  <c r="P37" i="1"/>
  <c r="P38" i="1"/>
  <c r="P39" i="1"/>
  <c r="Q39" i="1" s="1"/>
  <c r="P40" i="1"/>
  <c r="Q40" i="1" s="1"/>
  <c r="P41" i="1"/>
  <c r="Q41" i="1" s="1"/>
  <c r="P43" i="1"/>
  <c r="Q43" i="1" s="1"/>
  <c r="P44" i="1"/>
  <c r="Q44" i="1" s="1"/>
  <c r="P45" i="1"/>
  <c r="P46" i="1"/>
  <c r="P47" i="1"/>
  <c r="P48" i="1"/>
  <c r="P49" i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3" i="2"/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2" i="3"/>
  <c r="D41" i="3"/>
  <c r="E41" i="3" s="1"/>
  <c r="D56" i="3"/>
  <c r="E56" i="3" s="1"/>
  <c r="D55" i="3"/>
  <c r="E55" i="3" s="1"/>
  <c r="D54" i="3"/>
  <c r="E54" i="3" s="1"/>
  <c r="D53" i="3"/>
  <c r="E53" i="3" s="1"/>
  <c r="D52" i="3"/>
  <c r="E52" i="3" s="1"/>
  <c r="D51" i="3"/>
  <c r="E51" i="3" s="1"/>
  <c r="D50" i="3"/>
  <c r="E50" i="3" s="1"/>
  <c r="D48" i="3"/>
  <c r="E48" i="3" s="1"/>
  <c r="D47" i="3"/>
  <c r="E47" i="3" s="1"/>
  <c r="D46" i="3"/>
  <c r="E46" i="3" s="1"/>
  <c r="D45" i="3"/>
  <c r="E45" i="3" s="1"/>
  <c r="D44" i="3"/>
  <c r="E44" i="3" s="1"/>
  <c r="D43" i="3"/>
  <c r="E43" i="3" s="1"/>
  <c r="D42" i="3"/>
  <c r="E4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23" i="3"/>
  <c r="F23" i="3" s="1"/>
  <c r="H4" i="3"/>
  <c r="J4" i="3" s="1"/>
  <c r="M4" i="3" s="1"/>
  <c r="H5" i="3"/>
  <c r="H6" i="3"/>
  <c r="J6" i="3" s="1"/>
  <c r="K6" i="3" s="1"/>
  <c r="H7" i="3"/>
  <c r="J7" i="3" s="1"/>
  <c r="K7" i="3" s="1"/>
  <c r="H8" i="3"/>
  <c r="J8" i="3" s="1"/>
  <c r="K8" i="3" s="1"/>
  <c r="H9" i="3"/>
  <c r="J9" i="3" s="1"/>
  <c r="M9" i="3" s="1"/>
  <c r="H10" i="3"/>
  <c r="J10" i="3" s="1"/>
  <c r="K10" i="3" s="1"/>
  <c r="H11" i="3"/>
  <c r="J11" i="3" s="1"/>
  <c r="M11" i="3" s="1"/>
  <c r="H12" i="3"/>
  <c r="J12" i="3" s="1"/>
  <c r="M12" i="3" s="1"/>
  <c r="H13" i="3"/>
  <c r="J13" i="3" s="1"/>
  <c r="M13" i="3" s="1"/>
  <c r="H14" i="3"/>
  <c r="J14" i="3" s="1"/>
  <c r="K14" i="3" s="1"/>
  <c r="H15" i="3"/>
  <c r="J15" i="3" s="1"/>
  <c r="M15" i="3" s="1"/>
  <c r="H16" i="3"/>
  <c r="J16" i="3" s="1"/>
  <c r="M16" i="3" s="1"/>
  <c r="H17" i="3"/>
  <c r="J17" i="3" s="1"/>
  <c r="K17" i="3" s="1"/>
  <c r="H18" i="3"/>
  <c r="J18" i="3" s="1"/>
  <c r="K18" i="3" s="1"/>
  <c r="J5" i="3"/>
  <c r="M5" i="3" s="1"/>
  <c r="Y7" i="1"/>
  <c r="Y8" i="1"/>
  <c r="Y9" i="1"/>
  <c r="Y4" i="1"/>
  <c r="Y5" i="1"/>
  <c r="V3" i="1"/>
  <c r="V4" i="1"/>
  <c r="V5" i="1"/>
  <c r="V6" i="1"/>
  <c r="V7" i="1"/>
  <c r="V8" i="1"/>
  <c r="V9" i="1"/>
  <c r="V2" i="1"/>
  <c r="M17" i="3" l="1"/>
  <c r="M8" i="3"/>
  <c r="M14" i="3"/>
  <c r="M10" i="3"/>
  <c r="M7" i="3"/>
  <c r="M18" i="3"/>
  <c r="M6" i="3"/>
  <c r="K5" i="3"/>
  <c r="K13" i="3"/>
  <c r="K15" i="3"/>
  <c r="K12" i="3"/>
  <c r="K9" i="3"/>
  <c r="L20" i="3" s="1"/>
  <c r="K16" i="3"/>
  <c r="K11" i="3"/>
  <c r="K4" i="3"/>
</calcChain>
</file>

<file path=xl/sharedStrings.xml><?xml version="1.0" encoding="utf-8"?>
<sst xmlns="http://schemas.openxmlformats.org/spreadsheetml/2006/main" count="386" uniqueCount="89">
  <si>
    <t>Species</t>
  </si>
  <si>
    <t>Days of decomposition</t>
  </si>
  <si>
    <t>N concentration (%)</t>
  </si>
  <si>
    <t>C concentration (%)</t>
  </si>
  <si>
    <t>C-to-N ratio</t>
  </si>
  <si>
    <t>A. mauritanicus</t>
  </si>
  <si>
    <t>M. sativa</t>
  </si>
  <si>
    <t>A. unedo</t>
  </si>
  <si>
    <t>P. excelsa</t>
  </si>
  <si>
    <t>C. sativa</t>
  </si>
  <si>
    <t>P. halepensis</t>
  </si>
  <si>
    <t>C. emerus</t>
  </si>
  <si>
    <t>P. nigra</t>
  </si>
  <si>
    <t>Fagus sylvatica</t>
  </si>
  <si>
    <t>Q. ilex</t>
  </si>
  <si>
    <r>
      <t>F.</t>
    </r>
    <r>
      <rPr>
        <sz val="9"/>
        <color theme="1"/>
        <rFont val="Times New Roman"/>
        <family val="1"/>
      </rPr>
      <t xml:space="preserve"> </t>
    </r>
    <r>
      <rPr>
        <i/>
        <sz val="9"/>
        <color theme="1"/>
        <rFont val="Times New Roman"/>
        <family val="1"/>
      </rPr>
      <t>drymeia</t>
    </r>
  </si>
  <si>
    <t>Q. pubescens</t>
  </si>
  <si>
    <t>F. ornus</t>
  </si>
  <si>
    <t>R. pseudoacacia</t>
  </si>
  <si>
    <t>H. helix</t>
  </si>
  <si>
    <t>S. alba</t>
  </si>
  <si>
    <t>161-190</t>
  </si>
  <si>
    <t>141-160</t>
  </si>
  <si>
    <t>111-140</t>
  </si>
  <si>
    <t>91-110</t>
  </si>
  <si>
    <t>61-90</t>
  </si>
  <si>
    <t>46-60</t>
  </si>
  <si>
    <t>0-45</t>
  </si>
  <si>
    <t>70-75</t>
  </si>
  <si>
    <t>52-57</t>
  </si>
  <si>
    <t> alkyl C</t>
  </si>
  <si>
    <t>methoxyl and N-alkyl C</t>
  </si>
  <si>
    <t>O-alkyl C</t>
  </si>
  <si>
    <t>di-O-alkyl C</t>
  </si>
  <si>
    <t>H- and C-substituted aromatic C</t>
  </si>
  <si>
    <t>O-substituted aromatic C (phenolic and O-aryl C)</t>
  </si>
  <si>
    <t>carboxyl C</t>
  </si>
  <si>
    <t> methoxyl C of lignin, but its signal could also arise from the C2 of amino acids.</t>
  </si>
  <si>
    <t>C2, C3, and C5 of carbohydrates, although it also comprises a side-chain of phenyl-propanoids (lignin, cutin, and condensed tannins)</t>
  </si>
  <si>
    <t>F. drymeia</t>
  </si>
  <si>
    <t>30-90</t>
  </si>
  <si>
    <t>k per year</t>
  </si>
  <si>
    <t>mass reamainng %</t>
  </si>
  <si>
    <t>day year</t>
  </si>
  <si>
    <t>L/N</t>
  </si>
  <si>
    <t>k 0-30</t>
  </si>
  <si>
    <t>C/N</t>
  </si>
  <si>
    <t>L/C</t>
  </si>
  <si>
    <t>std</t>
  </si>
  <si>
    <t>'A. unedo'</t>
  </si>
  <si>
    <t>'C. emerus'</t>
  </si>
  <si>
    <t>'C. sativa'</t>
  </si>
  <si>
    <t>'F. drymeia'</t>
  </si>
  <si>
    <t>'F. ornus'</t>
  </si>
  <si>
    <t>'Fagus sylvatica'</t>
  </si>
  <si>
    <t>'H. helix'</t>
  </si>
  <si>
    <t>'M. sativa'</t>
  </si>
  <si>
    <t>'P. excelsa'</t>
  </si>
  <si>
    <t>'P. halepensis'</t>
  </si>
  <si>
    <t>'P. nigra'</t>
  </si>
  <si>
    <t>'Q. ilex'</t>
  </si>
  <si>
    <t>'Q. pubescens'</t>
  </si>
  <si>
    <t>'R. pseudoacacia'</t>
  </si>
  <si>
    <t>'S. alba'</t>
  </si>
  <si>
    <t>A. mauritanicus'</t>
  </si>
  <si>
    <t>lignin % in litter</t>
  </si>
  <si>
    <t>mean</t>
  </si>
  <si>
    <t xml:space="preserve">aromatic fraction </t>
  </si>
  <si>
    <t>Lignin C/C</t>
  </si>
  <si>
    <t>t=0</t>
  </si>
  <si>
    <t>t=30</t>
  </si>
  <si>
    <t xml:space="preserve">Lignin C/C t30 </t>
  </si>
  <si>
    <t>aromatic fraction t30</t>
  </si>
  <si>
    <t>k30-90</t>
  </si>
  <si>
    <t>k 90-180</t>
  </si>
  <si>
    <t>t=90</t>
  </si>
  <si>
    <t>aromatic fraction t90</t>
  </si>
  <si>
    <t>Lignin C/C t90</t>
  </si>
  <si>
    <t>t30</t>
  </si>
  <si>
    <t>t90</t>
  </si>
  <si>
    <t>t0</t>
  </si>
  <si>
    <t xml:space="preserve">aromatic in lignin </t>
  </si>
  <si>
    <t>k /year</t>
  </si>
  <si>
    <t>lignin amount</t>
  </si>
  <si>
    <t>lignin concentration</t>
  </si>
  <si>
    <t>SPcode</t>
  </si>
  <si>
    <t>t</t>
  </si>
  <si>
    <t>aromatic fraction</t>
  </si>
  <si>
    <t>lignin C/ tot C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</si>
</sst>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/>
    <xf numFmtId="0" fontId="0" fillId="0" borderId="0" xfId="0" quotePrefix="1"/>
    <xf numFmtId="0" fontId="0" fillId="0" borderId="0" xfId="0" applyFon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CN!$T$1</c:f>
              <c:strCache>
                <c:ptCount val="1"/>
                <c:pt idx="0">
                  <c:v>aromatic fraction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860892388451445E-2"/>
                  <c:y val="0.39913130650335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CN!$S$2:$S$65</c:f>
              <c:numCache>
                <c:formatCode>General</c:formatCode>
                <c:ptCount val="64"/>
                <c:pt idx="0">
                  <c:v>14.222244389027431</c:v>
                </c:pt>
                <c:pt idx="1">
                  <c:v>36.481666666666669</c:v>
                </c:pt>
                <c:pt idx="2">
                  <c:v>6.7791304347826085</c:v>
                </c:pt>
                <c:pt idx="3">
                  <c:v>18.530699999999996</c:v>
                </c:pt>
                <c:pt idx="4">
                  <c:v>34.284679245283016</c:v>
                </c:pt>
                <c:pt idx="5">
                  <c:v>13.824044117647057</c:v>
                </c:pt>
                <c:pt idx="6">
                  <c:v>42.704842105263154</c:v>
                </c:pt>
                <c:pt idx="7">
                  <c:v>7.2440707964601767</c:v>
                </c:pt>
                <c:pt idx="8">
                  <c:v>19.760655737704916</c:v>
                </c:pt>
                <c:pt idx="9">
                  <c:v>22.91494736842105</c:v>
                </c:pt>
                <c:pt idx="10">
                  <c:v>45.04455223880597</c:v>
                </c:pt>
                <c:pt idx="11">
                  <c:v>19.862159999999999</c:v>
                </c:pt>
                <c:pt idx="12">
                  <c:v>27.482896551724139</c:v>
                </c:pt>
                <c:pt idx="13">
                  <c:v>34.98753768844221</c:v>
                </c:pt>
                <c:pt idx="14">
                  <c:v>32.088358208955228</c:v>
                </c:pt>
                <c:pt idx="15">
                  <c:v>14.738769230769231</c:v>
                </c:pt>
                <c:pt idx="16">
                  <c:v>33.709350649350647</c:v>
                </c:pt>
                <c:pt idx="17">
                  <c:v>66.547309644670037</c:v>
                </c:pt>
                <c:pt idx="18">
                  <c:v>74.932913385826765</c:v>
                </c:pt>
                <c:pt idx="19">
                  <c:v>34.044065934065934</c:v>
                </c:pt>
                <c:pt idx="20">
                  <c:v>37.199192825112107</c:v>
                </c:pt>
                <c:pt idx="21">
                  <c:v>31.963087248322143</c:v>
                </c:pt>
                <c:pt idx="22">
                  <c:v>59.500399999999999</c:v>
                </c:pt>
                <c:pt idx="23">
                  <c:v>25.364921465968589</c:v>
                </c:pt>
                <c:pt idx="24">
                  <c:v>0</c:v>
                </c:pt>
                <c:pt idx="25">
                  <c:v>30.62563636363636</c:v>
                </c:pt>
                <c:pt idx="26">
                  <c:v>51.896587677725101</c:v>
                </c:pt>
                <c:pt idx="27">
                  <c:v>32.556976744186052</c:v>
                </c:pt>
                <c:pt idx="28">
                  <c:v>9.0352380952380962</c:v>
                </c:pt>
                <c:pt idx="29">
                  <c:v>71.50683870967741</c:v>
                </c:pt>
                <c:pt idx="30">
                  <c:v>59.640535714285711</c:v>
                </c:pt>
                <c:pt idx="31">
                  <c:v>46.470365853658535</c:v>
                </c:pt>
                <c:pt idx="32">
                  <c:v>33.326999999999998</c:v>
                </c:pt>
                <c:pt idx="33">
                  <c:v>47.714355828220853</c:v>
                </c:pt>
                <c:pt idx="34">
                  <c:v>28.368717948717954</c:v>
                </c:pt>
                <c:pt idx="35">
                  <c:v>41.667745664739883</c:v>
                </c:pt>
                <c:pt idx="36">
                  <c:v>43.195384615384619</c:v>
                </c:pt>
                <c:pt idx="37">
                  <c:v>35.212551724137938</c:v>
                </c:pt>
                <c:pt idx="38">
                  <c:v>88.637280000000004</c:v>
                </c:pt>
                <c:pt idx="39">
                  <c:v>26.91441624365482</c:v>
                </c:pt>
                <c:pt idx="40">
                  <c:v>0</c:v>
                </c:pt>
                <c:pt idx="41">
                  <c:v>46.643317535545016</c:v>
                </c:pt>
                <c:pt idx="42">
                  <c:v>73.066583850931679</c:v>
                </c:pt>
                <c:pt idx="43">
                  <c:v>49.024897959183676</c:v>
                </c:pt>
                <c:pt idx="44">
                  <c:v>57.280999999999992</c:v>
                </c:pt>
                <c:pt idx="45">
                  <c:v>21.274477611940295</c:v>
                </c:pt>
                <c:pt idx="46">
                  <c:v>77.497894736842113</c:v>
                </c:pt>
                <c:pt idx="47">
                  <c:v>71.821463414634152</c:v>
                </c:pt>
              </c:numCache>
            </c:numRef>
          </c:xVal>
          <c:yVal>
            <c:numRef>
              <c:f>CN!$T$2:$T$65</c:f>
              <c:numCache>
                <c:formatCode>General</c:formatCode>
                <c:ptCount val="64"/>
                <c:pt idx="0">
                  <c:v>15.3</c:v>
                </c:pt>
                <c:pt idx="1">
                  <c:v>20.399999999999999</c:v>
                </c:pt>
                <c:pt idx="2">
                  <c:v>12.100000000000001</c:v>
                </c:pt>
                <c:pt idx="3">
                  <c:v>13.5</c:v>
                </c:pt>
                <c:pt idx="4">
                  <c:v>22.3</c:v>
                </c:pt>
                <c:pt idx="5">
                  <c:v>12.399999999999999</c:v>
                </c:pt>
                <c:pt idx="6">
                  <c:v>18.2</c:v>
                </c:pt>
                <c:pt idx="7">
                  <c:v>9.1</c:v>
                </c:pt>
                <c:pt idx="8">
                  <c:v>9</c:v>
                </c:pt>
                <c:pt idx="9">
                  <c:v>20.399999999999999</c:v>
                </c:pt>
                <c:pt idx="10">
                  <c:v>14.700000000000001</c:v>
                </c:pt>
                <c:pt idx="11">
                  <c:v>17.8</c:v>
                </c:pt>
                <c:pt idx="12">
                  <c:v>18.3</c:v>
                </c:pt>
                <c:pt idx="13">
                  <c:v>19.5</c:v>
                </c:pt>
                <c:pt idx="14">
                  <c:v>15.8</c:v>
                </c:pt>
                <c:pt idx="15">
                  <c:v>18.8</c:v>
                </c:pt>
                <c:pt idx="16">
                  <c:v>12.9</c:v>
                </c:pt>
                <c:pt idx="17">
                  <c:v>18</c:v>
                </c:pt>
                <c:pt idx="18">
                  <c:v>18</c:v>
                </c:pt>
                <c:pt idx="19">
                  <c:v>16.2</c:v>
                </c:pt>
                <c:pt idx="20">
                  <c:v>12.899999999999999</c:v>
                </c:pt>
                <c:pt idx="21">
                  <c:v>13.2</c:v>
                </c:pt>
                <c:pt idx="22">
                  <c:v>15.3</c:v>
                </c:pt>
                <c:pt idx="23">
                  <c:v>10.8</c:v>
                </c:pt>
                <c:pt idx="24">
                  <c:v>11.2</c:v>
                </c:pt>
                <c:pt idx="25">
                  <c:v>15.700000000000001</c:v>
                </c:pt>
                <c:pt idx="26">
                  <c:v>17.299999999999997</c:v>
                </c:pt>
                <c:pt idx="27">
                  <c:v>15.1</c:v>
                </c:pt>
                <c:pt idx="28">
                  <c:v>15.600000000000001</c:v>
                </c:pt>
                <c:pt idx="29">
                  <c:v>16.600000000000001</c:v>
                </c:pt>
                <c:pt idx="30">
                  <c:v>15.1</c:v>
                </c:pt>
                <c:pt idx="31">
                  <c:v>14.1</c:v>
                </c:pt>
                <c:pt idx="32">
                  <c:v>15.7</c:v>
                </c:pt>
                <c:pt idx="33">
                  <c:v>15.5</c:v>
                </c:pt>
                <c:pt idx="34">
                  <c:v>15.5</c:v>
                </c:pt>
                <c:pt idx="35">
                  <c:v>15.8</c:v>
                </c:pt>
                <c:pt idx="36">
                  <c:v>14.8</c:v>
                </c:pt>
                <c:pt idx="37">
                  <c:v>13.8</c:v>
                </c:pt>
                <c:pt idx="38">
                  <c:v>18</c:v>
                </c:pt>
                <c:pt idx="39">
                  <c:v>9.9</c:v>
                </c:pt>
                <c:pt idx="40">
                  <c:v>13.8</c:v>
                </c:pt>
                <c:pt idx="41">
                  <c:v>16.3</c:v>
                </c:pt>
                <c:pt idx="42">
                  <c:v>18.399999999999999</c:v>
                </c:pt>
                <c:pt idx="43">
                  <c:v>15.8</c:v>
                </c:pt>
                <c:pt idx="44">
                  <c:v>15.7</c:v>
                </c:pt>
                <c:pt idx="45">
                  <c:v>20.100000000000001</c:v>
                </c:pt>
                <c:pt idx="46">
                  <c:v>16.799999999999997</c:v>
                </c:pt>
                <c:pt idx="47">
                  <c:v>11.8</c:v>
                </c:pt>
                <c:pt idx="48">
                  <c:v>17.2</c:v>
                </c:pt>
                <c:pt idx="49">
                  <c:v>21</c:v>
                </c:pt>
                <c:pt idx="50">
                  <c:v>14.5</c:v>
                </c:pt>
                <c:pt idx="51">
                  <c:v>18</c:v>
                </c:pt>
                <c:pt idx="52">
                  <c:v>16.600000000000001</c:v>
                </c:pt>
                <c:pt idx="53">
                  <c:v>16.600000000000001</c:v>
                </c:pt>
                <c:pt idx="54">
                  <c:v>17.600000000000001</c:v>
                </c:pt>
                <c:pt idx="55">
                  <c:v>12.2</c:v>
                </c:pt>
                <c:pt idx="56">
                  <c:v>15.1</c:v>
                </c:pt>
                <c:pt idx="57">
                  <c:v>15.6</c:v>
                </c:pt>
                <c:pt idx="58">
                  <c:v>17.7</c:v>
                </c:pt>
                <c:pt idx="59">
                  <c:v>17.2</c:v>
                </c:pt>
                <c:pt idx="60">
                  <c:v>18.399999999999999</c:v>
                </c:pt>
                <c:pt idx="61">
                  <c:v>17.399999999999999</c:v>
                </c:pt>
                <c:pt idx="62">
                  <c:v>16.7</c:v>
                </c:pt>
                <c:pt idx="63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28-4ADE-A768-ACAC4E8E0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383440"/>
        <c:axId val="2047381360"/>
      </c:scatterChart>
      <c:valAx>
        <c:axId val="20473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81360"/>
        <c:crosses val="autoZero"/>
        <c:crossBetween val="midCat"/>
      </c:valAx>
      <c:valAx>
        <c:axId val="20473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3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Sheet3!$M$2</c:f>
              <c:strCache>
                <c:ptCount val="1"/>
                <c:pt idx="0">
                  <c:v>Lignin C/C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Sheet3!$M$3:$M$18</c:f>
              <c:numCache>
                <c:formatCode>General</c:formatCode>
                <c:ptCount val="16"/>
                <c:pt idx="0">
                  <c:v>3.5555610972568576E-2</c:v>
                </c:pt>
                <c:pt idx="1">
                  <c:v>0.36481666666666668</c:v>
                </c:pt>
                <c:pt idx="2">
                  <c:v>6.7791304347826084E-2</c:v>
                </c:pt>
                <c:pt idx="3">
                  <c:v>0.18530699999999997</c:v>
                </c:pt>
                <c:pt idx="4">
                  <c:v>0.34284679245283017</c:v>
                </c:pt>
                <c:pt idx="5">
                  <c:v>0.13824044117647058</c:v>
                </c:pt>
                <c:pt idx="6">
                  <c:v>0.42704842105263152</c:v>
                </c:pt>
                <c:pt idx="7">
                  <c:v>7.2440707964601767E-2</c:v>
                </c:pt>
                <c:pt idx="8">
                  <c:v>0.19760655737704916</c:v>
                </c:pt>
                <c:pt idx="9">
                  <c:v>0.22914947368421051</c:v>
                </c:pt>
                <c:pt idx="10">
                  <c:v>0.45044552238805968</c:v>
                </c:pt>
                <c:pt idx="11">
                  <c:v>0.19862159999999998</c:v>
                </c:pt>
                <c:pt idx="12">
                  <c:v>0.2748289655172414</c:v>
                </c:pt>
                <c:pt idx="13">
                  <c:v>0.34987537688442211</c:v>
                </c:pt>
                <c:pt idx="14">
                  <c:v>0.32088358208955226</c:v>
                </c:pt>
                <c:pt idx="15">
                  <c:v>0.1473876923076923</c:v>
                </c:pt>
              </c:numCache>
            </c:numRef>
          </c:xVal>
          <c:yVal>
            <c:numRef>
              <c:f>Sheet3!$O$3:$O$18</c:f>
              <c:numCache>
                <c:formatCode>General</c:formatCode>
                <c:ptCount val="16"/>
                <c:pt idx="0">
                  <c:v>6.0210999999999997</c:v>
                </c:pt>
                <c:pt idx="1">
                  <c:v>6.0820999999999996</c:v>
                </c:pt>
                <c:pt idx="2">
                  <c:v>20.040800000000001</c:v>
                </c:pt>
                <c:pt idx="3">
                  <c:v>7.4241999999999999</c:v>
                </c:pt>
                <c:pt idx="4">
                  <c:v>5.8384</c:v>
                </c:pt>
                <c:pt idx="5">
                  <c:v>9.0968999999999998</c:v>
                </c:pt>
                <c:pt idx="6">
                  <c:v>3.3906000000000001</c:v>
                </c:pt>
                <c:pt idx="7">
                  <c:v>13.722099999999999</c:v>
                </c:pt>
                <c:pt idx="8">
                  <c:v>8.1858000000000004</c:v>
                </c:pt>
                <c:pt idx="9">
                  <c:v>3.5042</c:v>
                </c:pt>
                <c:pt idx="10">
                  <c:v>4.8586999999999998</c:v>
                </c:pt>
                <c:pt idx="11">
                  <c:v>4.6856999999999998</c:v>
                </c:pt>
                <c:pt idx="12">
                  <c:v>3.7831999999999999</c:v>
                </c:pt>
                <c:pt idx="13">
                  <c:v>5.1215999999999999</c:v>
                </c:pt>
                <c:pt idx="14">
                  <c:v>6.2987000000000002</c:v>
                </c:pt>
                <c:pt idx="15">
                  <c:v>6.3155999999999999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0-4782-9673-2677984114D3}"/>
            </c:ext>
          </c:extLst>
        </c:ser>
        <c:ser>
          <c:idx val="1"/>
          <c:order val="1"/>
          <c:tx>
            <c:strRef>
              <c:f>Sheet3!$N$2</c:f>
              <c:strCache>
                <c:ptCount val="1"/>
                <c:pt idx="0">
                  <c:v>aromatic fraction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Sheet3!$N$3:$N$18</c:f>
              <c:numCache>
                <c:formatCode>General</c:formatCode>
                <c:ptCount val="16"/>
                <c:pt idx="0">
                  <c:v>0.153</c:v>
                </c:pt>
                <c:pt idx="1">
                  <c:v>0.20399999999999999</c:v>
                </c:pt>
                <c:pt idx="2">
                  <c:v>0.12100000000000001</c:v>
                </c:pt>
                <c:pt idx="3">
                  <c:v>0.13500000000000001</c:v>
                </c:pt>
                <c:pt idx="4">
                  <c:v>0.223</c:v>
                </c:pt>
                <c:pt idx="5">
                  <c:v>0.12399999999999999</c:v>
                </c:pt>
                <c:pt idx="6">
                  <c:v>0.182</c:v>
                </c:pt>
                <c:pt idx="7">
                  <c:v>9.0999999999999998E-2</c:v>
                </c:pt>
                <c:pt idx="8">
                  <c:v>0.09</c:v>
                </c:pt>
                <c:pt idx="9">
                  <c:v>0.20399999999999999</c:v>
                </c:pt>
                <c:pt idx="10">
                  <c:v>0.14700000000000002</c:v>
                </c:pt>
                <c:pt idx="11">
                  <c:v>0.17800000000000002</c:v>
                </c:pt>
                <c:pt idx="12">
                  <c:v>0.18300000000000002</c:v>
                </c:pt>
                <c:pt idx="13">
                  <c:v>0.19500000000000001</c:v>
                </c:pt>
                <c:pt idx="14">
                  <c:v>0.158</c:v>
                </c:pt>
                <c:pt idx="15">
                  <c:v>0.188</c:v>
                </c:pt>
              </c:numCache>
            </c:numRef>
          </c:xVal>
          <c:yVal>
            <c:numRef>
              <c:f>Sheet3!$O$3:$O$18</c:f>
              <c:numCache>
                <c:formatCode>General</c:formatCode>
                <c:ptCount val="16"/>
                <c:pt idx="0">
                  <c:v>6.0210999999999997</c:v>
                </c:pt>
                <c:pt idx="1">
                  <c:v>6.0820999999999996</c:v>
                </c:pt>
                <c:pt idx="2">
                  <c:v>20.040800000000001</c:v>
                </c:pt>
                <c:pt idx="3">
                  <c:v>7.4241999999999999</c:v>
                </c:pt>
                <c:pt idx="4">
                  <c:v>5.8384</c:v>
                </c:pt>
                <c:pt idx="5">
                  <c:v>9.0968999999999998</c:v>
                </c:pt>
                <c:pt idx="6">
                  <c:v>3.3906000000000001</c:v>
                </c:pt>
                <c:pt idx="7">
                  <c:v>13.722099999999999</c:v>
                </c:pt>
                <c:pt idx="8">
                  <c:v>8.1858000000000004</c:v>
                </c:pt>
                <c:pt idx="9">
                  <c:v>3.5042</c:v>
                </c:pt>
                <c:pt idx="10">
                  <c:v>4.8586999999999998</c:v>
                </c:pt>
                <c:pt idx="11">
                  <c:v>4.6856999999999998</c:v>
                </c:pt>
                <c:pt idx="12">
                  <c:v>3.7831999999999999</c:v>
                </c:pt>
                <c:pt idx="13">
                  <c:v>5.1215999999999999</c:v>
                </c:pt>
                <c:pt idx="14">
                  <c:v>6.2987000000000002</c:v>
                </c:pt>
                <c:pt idx="15">
                  <c:v>6.3155999999999999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60-4782-9673-2677984114D3}"/>
            </c:ext>
          </c:extLst>
        </c:ser>
        <c:ser>
          <c:idx val="2"/>
          <c:order val="2"/>
          <c:tx>
            <c:strRef>
              <c:f>Sheet3!$F$22</c:f>
              <c:strCache>
                <c:ptCount val="1"/>
                <c:pt idx="0">
                  <c:v>Lignin C/C t30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Sheet3!$F$23:$F$38</c:f>
              <c:numCache>
                <c:formatCode>General</c:formatCode>
                <c:ptCount val="16"/>
                <c:pt idx="0">
                  <c:v>0.33709350649350645</c:v>
                </c:pt>
                <c:pt idx="1">
                  <c:v>0.66547309644670039</c:v>
                </c:pt>
                <c:pt idx="2">
                  <c:v>0.7493291338582676</c:v>
                </c:pt>
                <c:pt idx="3">
                  <c:v>0.34044065934065931</c:v>
                </c:pt>
                <c:pt idx="4">
                  <c:v>0.37199192825112104</c:v>
                </c:pt>
                <c:pt idx="5">
                  <c:v>0.31963087248322142</c:v>
                </c:pt>
                <c:pt idx="6">
                  <c:v>0.59500399999999998</c:v>
                </c:pt>
                <c:pt idx="7">
                  <c:v>0.25364921465968587</c:v>
                </c:pt>
                <c:pt idx="9">
                  <c:v>0.3062563636363636</c:v>
                </c:pt>
                <c:pt idx="10">
                  <c:v>0.51896587677725103</c:v>
                </c:pt>
                <c:pt idx="11">
                  <c:v>0.3255697674418605</c:v>
                </c:pt>
                <c:pt idx="12">
                  <c:v>9.0352380952380962E-2</c:v>
                </c:pt>
                <c:pt idx="13">
                  <c:v>0.71506838709677412</c:v>
                </c:pt>
                <c:pt idx="14">
                  <c:v>0.59640535714285714</c:v>
                </c:pt>
                <c:pt idx="15">
                  <c:v>0.46470365853658535</c:v>
                </c:pt>
              </c:numCache>
            </c:numRef>
          </c:xVal>
          <c:yVal>
            <c:numRef>
              <c:f>Sheet3!$H$23:$H$38</c:f>
              <c:numCache>
                <c:formatCode>General</c:formatCode>
                <c:ptCount val="16"/>
                <c:pt idx="0">
                  <c:v>2.4037000000000002</c:v>
                </c:pt>
                <c:pt idx="1">
                  <c:v>2.4613</c:v>
                </c:pt>
                <c:pt idx="2">
                  <c:v>1.3951</c:v>
                </c:pt>
                <c:pt idx="3">
                  <c:v>2.6608000000000001</c:v>
                </c:pt>
                <c:pt idx="4">
                  <c:v>2.7515000000000001</c:v>
                </c:pt>
                <c:pt idx="5">
                  <c:v>3.4653</c:v>
                </c:pt>
                <c:pt idx="6">
                  <c:v>1.6768000000000001</c:v>
                </c:pt>
                <c:pt idx="7">
                  <c:v>2.9068999999999998</c:v>
                </c:pt>
                <c:pt idx="8">
                  <c:v>1.7318</c:v>
                </c:pt>
                <c:pt idx="9">
                  <c:v>0.86950000000000005</c:v>
                </c:pt>
                <c:pt idx="10">
                  <c:v>3.0960999999999999</c:v>
                </c:pt>
                <c:pt idx="11">
                  <c:v>1.4981</c:v>
                </c:pt>
                <c:pt idx="12">
                  <c:v>1.4137</c:v>
                </c:pt>
                <c:pt idx="13">
                  <c:v>1.2616000000000001</c:v>
                </c:pt>
                <c:pt idx="14">
                  <c:v>1.2079</c:v>
                </c:pt>
                <c:pt idx="15">
                  <c:v>1.3735999999999999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60-4782-9673-2677984114D3}"/>
            </c:ext>
          </c:extLst>
        </c:ser>
        <c:ser>
          <c:idx val="3"/>
          <c:order val="3"/>
          <c:tx>
            <c:strRef>
              <c:f>Sheet3!$G$22</c:f>
              <c:strCache>
                <c:ptCount val="1"/>
                <c:pt idx="0">
                  <c:v>aromatic fraction t30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Sheet3!$G$23:$G$38</c:f>
              <c:numCache>
                <c:formatCode>General</c:formatCode>
                <c:ptCount val="16"/>
                <c:pt idx="0">
                  <c:v>0.129</c:v>
                </c:pt>
                <c:pt idx="1">
                  <c:v>0.18</c:v>
                </c:pt>
                <c:pt idx="2">
                  <c:v>0.18</c:v>
                </c:pt>
                <c:pt idx="3">
                  <c:v>0.16200000000000001</c:v>
                </c:pt>
                <c:pt idx="4">
                  <c:v>0.12899999999999998</c:v>
                </c:pt>
                <c:pt idx="5">
                  <c:v>0.13200000000000001</c:v>
                </c:pt>
                <c:pt idx="6">
                  <c:v>0.153</c:v>
                </c:pt>
                <c:pt idx="7">
                  <c:v>0.10800000000000001</c:v>
                </c:pt>
                <c:pt idx="9">
                  <c:v>0.157</c:v>
                </c:pt>
                <c:pt idx="10">
                  <c:v>0.17299999999999999</c:v>
                </c:pt>
                <c:pt idx="11">
                  <c:v>0.151</c:v>
                </c:pt>
                <c:pt idx="12">
                  <c:v>0.15600000000000003</c:v>
                </c:pt>
                <c:pt idx="13">
                  <c:v>0.16600000000000001</c:v>
                </c:pt>
                <c:pt idx="14">
                  <c:v>0.151</c:v>
                </c:pt>
                <c:pt idx="15">
                  <c:v>0.14099999999999999</c:v>
                </c:pt>
              </c:numCache>
            </c:numRef>
          </c:xVal>
          <c:yVal>
            <c:numRef>
              <c:f>Sheet3!$H$23:$H$38</c:f>
              <c:numCache>
                <c:formatCode>General</c:formatCode>
                <c:ptCount val="16"/>
                <c:pt idx="0">
                  <c:v>2.4037000000000002</c:v>
                </c:pt>
                <c:pt idx="1">
                  <c:v>2.4613</c:v>
                </c:pt>
                <c:pt idx="2">
                  <c:v>1.3951</c:v>
                </c:pt>
                <c:pt idx="3">
                  <c:v>2.6608000000000001</c:v>
                </c:pt>
                <c:pt idx="4">
                  <c:v>2.7515000000000001</c:v>
                </c:pt>
                <c:pt idx="5">
                  <c:v>3.4653</c:v>
                </c:pt>
                <c:pt idx="6">
                  <c:v>1.6768000000000001</c:v>
                </c:pt>
                <c:pt idx="7">
                  <c:v>2.9068999999999998</c:v>
                </c:pt>
                <c:pt idx="8">
                  <c:v>1.7318</c:v>
                </c:pt>
                <c:pt idx="9">
                  <c:v>0.86950000000000005</c:v>
                </c:pt>
                <c:pt idx="10">
                  <c:v>3.0960999999999999</c:v>
                </c:pt>
                <c:pt idx="11">
                  <c:v>1.4981</c:v>
                </c:pt>
                <c:pt idx="12">
                  <c:v>1.4137</c:v>
                </c:pt>
                <c:pt idx="13">
                  <c:v>1.2616000000000001</c:v>
                </c:pt>
                <c:pt idx="14">
                  <c:v>1.2079</c:v>
                </c:pt>
                <c:pt idx="15">
                  <c:v>1.3735999999999999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60-4782-9673-2677984114D3}"/>
            </c:ext>
          </c:extLst>
        </c:ser>
        <c:ser>
          <c:idx val="4"/>
          <c:order val="4"/>
          <c:tx>
            <c:strRef>
              <c:f>Sheet3!$E$40</c:f>
              <c:strCache>
                <c:ptCount val="1"/>
                <c:pt idx="0">
                  <c:v>Lignin C/C t90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Sheet3!$E$41:$E$56</c:f>
              <c:numCache>
                <c:formatCode>General</c:formatCode>
                <c:ptCount val="16"/>
                <c:pt idx="0">
                  <c:v>0.33327000000000001</c:v>
                </c:pt>
                <c:pt idx="1">
                  <c:v>0.47714355828220856</c:v>
                </c:pt>
                <c:pt idx="2">
                  <c:v>0.28368717948717953</c:v>
                </c:pt>
                <c:pt idx="3">
                  <c:v>0.41667745664739886</c:v>
                </c:pt>
                <c:pt idx="4">
                  <c:v>0.43195384615384619</c:v>
                </c:pt>
                <c:pt idx="5">
                  <c:v>0.35212551724137936</c:v>
                </c:pt>
                <c:pt idx="6">
                  <c:v>0.88637280000000007</c:v>
                </c:pt>
                <c:pt idx="7">
                  <c:v>0.26914416243654821</c:v>
                </c:pt>
                <c:pt idx="9">
                  <c:v>0.46643317535545015</c:v>
                </c:pt>
                <c:pt idx="10">
                  <c:v>0.73066583850931677</c:v>
                </c:pt>
                <c:pt idx="11">
                  <c:v>0.49024897959183678</c:v>
                </c:pt>
                <c:pt idx="12">
                  <c:v>0.57280999999999993</c:v>
                </c:pt>
                <c:pt idx="13">
                  <c:v>0.21274477611940296</c:v>
                </c:pt>
                <c:pt idx="14">
                  <c:v>0.7749789473684211</c:v>
                </c:pt>
                <c:pt idx="15">
                  <c:v>0.71821463414634146</c:v>
                </c:pt>
              </c:numCache>
            </c:numRef>
          </c:xVal>
          <c:yVal>
            <c:numRef>
              <c:f>Sheet3!$G$41:$G$57</c:f>
              <c:numCache>
                <c:formatCode>General</c:formatCode>
                <c:ptCount val="17"/>
                <c:pt idx="0">
                  <c:v>1.1129</c:v>
                </c:pt>
                <c:pt idx="1">
                  <c:v>0.82689999999999997</c:v>
                </c:pt>
                <c:pt idx="2">
                  <c:v>0.378</c:v>
                </c:pt>
                <c:pt idx="3">
                  <c:v>0.97330000000000005</c:v>
                </c:pt>
                <c:pt idx="4">
                  <c:v>0.90500000000000003</c:v>
                </c:pt>
                <c:pt idx="5">
                  <c:v>1.9677</c:v>
                </c:pt>
                <c:pt idx="6">
                  <c:v>0.78220000000000001</c:v>
                </c:pt>
                <c:pt idx="7">
                  <c:v>1.2902</c:v>
                </c:pt>
                <c:pt idx="8">
                  <c:v>0.68740000000000001</c:v>
                </c:pt>
                <c:pt idx="9">
                  <c:v>0.81979999999999997</c:v>
                </c:pt>
                <c:pt idx="10">
                  <c:v>0.79610000000000003</c:v>
                </c:pt>
                <c:pt idx="11">
                  <c:v>0.50329999999999997</c:v>
                </c:pt>
                <c:pt idx="12">
                  <c:v>0.56789999999999996</c:v>
                </c:pt>
                <c:pt idx="13">
                  <c:v>0.6633</c:v>
                </c:pt>
                <c:pt idx="14">
                  <c:v>0.3705</c:v>
                </c:pt>
                <c:pt idx="15">
                  <c:v>1.4977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160-4782-9673-2677984114D3}"/>
            </c:ext>
          </c:extLst>
        </c:ser>
        <c:ser>
          <c:idx val="5"/>
          <c:order val="5"/>
          <c:tx>
            <c:strRef>
              <c:f>Sheet3!$F$40</c:f>
              <c:strCache>
                <c:ptCount val="1"/>
                <c:pt idx="0">
                  <c:v>aromatic fraction t90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Sheet3!$F$41:$F$56</c:f>
              <c:numCache>
                <c:formatCode>General</c:formatCode>
                <c:ptCount val="16"/>
                <c:pt idx="0">
                  <c:v>0.157</c:v>
                </c:pt>
                <c:pt idx="1">
                  <c:v>0.155</c:v>
                </c:pt>
                <c:pt idx="2">
                  <c:v>0.155</c:v>
                </c:pt>
                <c:pt idx="3">
                  <c:v>0.158</c:v>
                </c:pt>
                <c:pt idx="4">
                  <c:v>0.14800000000000002</c:v>
                </c:pt>
                <c:pt idx="5">
                  <c:v>0.13800000000000001</c:v>
                </c:pt>
                <c:pt idx="6">
                  <c:v>0.18</c:v>
                </c:pt>
                <c:pt idx="7">
                  <c:v>9.9000000000000005E-2</c:v>
                </c:pt>
                <c:pt idx="8">
                  <c:v>0.13800000000000001</c:v>
                </c:pt>
                <c:pt idx="9">
                  <c:v>0.16300000000000001</c:v>
                </c:pt>
                <c:pt idx="10">
                  <c:v>0.184</c:v>
                </c:pt>
                <c:pt idx="11">
                  <c:v>0.158</c:v>
                </c:pt>
                <c:pt idx="12">
                  <c:v>0.157</c:v>
                </c:pt>
                <c:pt idx="13">
                  <c:v>0.20100000000000001</c:v>
                </c:pt>
                <c:pt idx="14">
                  <c:v>0.16799999999999998</c:v>
                </c:pt>
                <c:pt idx="15">
                  <c:v>0.11800000000000001</c:v>
                </c:pt>
              </c:numCache>
            </c:numRef>
          </c:xVal>
          <c:yVal>
            <c:numRef>
              <c:f>Sheet3!$G$41:$G$56</c:f>
              <c:numCache>
                <c:formatCode>General</c:formatCode>
                <c:ptCount val="16"/>
                <c:pt idx="0">
                  <c:v>1.1129</c:v>
                </c:pt>
                <c:pt idx="1">
                  <c:v>0.82689999999999997</c:v>
                </c:pt>
                <c:pt idx="2">
                  <c:v>0.378</c:v>
                </c:pt>
                <c:pt idx="3">
                  <c:v>0.97330000000000005</c:v>
                </c:pt>
                <c:pt idx="4">
                  <c:v>0.90500000000000003</c:v>
                </c:pt>
                <c:pt idx="5">
                  <c:v>1.9677</c:v>
                </c:pt>
                <c:pt idx="6">
                  <c:v>0.78220000000000001</c:v>
                </c:pt>
                <c:pt idx="7">
                  <c:v>1.2902</c:v>
                </c:pt>
                <c:pt idx="8">
                  <c:v>0.68740000000000001</c:v>
                </c:pt>
                <c:pt idx="9">
                  <c:v>0.81979999999999997</c:v>
                </c:pt>
                <c:pt idx="10">
                  <c:v>0.79610000000000003</c:v>
                </c:pt>
                <c:pt idx="11">
                  <c:v>0.50329999999999997</c:v>
                </c:pt>
                <c:pt idx="12">
                  <c:v>0.56789999999999996</c:v>
                </c:pt>
                <c:pt idx="13">
                  <c:v>0.6633</c:v>
                </c:pt>
                <c:pt idx="14">
                  <c:v>0.3705</c:v>
                </c:pt>
                <c:pt idx="15">
                  <c:v>1.4977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60-4782-9673-267798411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4960"/>
        <c:axId val="104936624"/>
      </c:scatterChart>
      <c:valAx>
        <c:axId val="10493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6624"/>
        <c:crosses val="autoZero"/>
        <c:crossBetween val="midCat"/>
      </c:valAx>
      <c:valAx>
        <c:axId val="1049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Sheet3!$I$2</c:f>
              <c:strCache>
                <c:ptCount val="1"/>
                <c:pt idx="0">
                  <c:v>k 0-30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Sheet3!$H$3:$H$18</c:f>
              <c:numCache>
                <c:formatCode>General</c:formatCode>
                <c:ptCount val="16"/>
                <c:pt idx="0">
                  <c:v>40.1</c:v>
                </c:pt>
                <c:pt idx="1">
                  <c:v>25.2</c:v>
                </c:pt>
                <c:pt idx="2">
                  <c:v>13.8</c:v>
                </c:pt>
                <c:pt idx="3">
                  <c:v>20</c:v>
                </c:pt>
                <c:pt idx="4">
                  <c:v>26.5</c:v>
                </c:pt>
                <c:pt idx="5">
                  <c:v>27.2</c:v>
                </c:pt>
                <c:pt idx="6">
                  <c:v>19</c:v>
                </c:pt>
                <c:pt idx="7">
                  <c:v>22.6</c:v>
                </c:pt>
                <c:pt idx="8">
                  <c:v>12.2</c:v>
                </c:pt>
                <c:pt idx="9">
                  <c:v>28.5</c:v>
                </c:pt>
                <c:pt idx="10">
                  <c:v>26.8</c:v>
                </c:pt>
                <c:pt idx="11">
                  <c:v>25</c:v>
                </c:pt>
                <c:pt idx="12">
                  <c:v>29</c:v>
                </c:pt>
                <c:pt idx="13">
                  <c:v>19.899999999999999</c:v>
                </c:pt>
                <c:pt idx="14">
                  <c:v>13.4</c:v>
                </c:pt>
                <c:pt idx="15">
                  <c:v>26</c:v>
                </c:pt>
              </c:numCache>
            </c:numRef>
          </c:xVal>
          <c:yVal>
            <c:numRef>
              <c:f>Sheet3!$I$3:$I$18</c:f>
              <c:numCache>
                <c:formatCode>General</c:formatCode>
                <c:ptCount val="16"/>
                <c:pt idx="0">
                  <c:v>6.0210999999999997</c:v>
                </c:pt>
                <c:pt idx="1">
                  <c:v>6.0820999999999996</c:v>
                </c:pt>
                <c:pt idx="2">
                  <c:v>20.040800000000001</c:v>
                </c:pt>
                <c:pt idx="3">
                  <c:v>7.4241999999999999</c:v>
                </c:pt>
                <c:pt idx="4">
                  <c:v>5.8384</c:v>
                </c:pt>
                <c:pt idx="5">
                  <c:v>9.0968999999999998</c:v>
                </c:pt>
                <c:pt idx="6">
                  <c:v>3.3906000000000001</c:v>
                </c:pt>
                <c:pt idx="7">
                  <c:v>13.722099999999999</c:v>
                </c:pt>
                <c:pt idx="8">
                  <c:v>8.1858000000000004</c:v>
                </c:pt>
                <c:pt idx="9">
                  <c:v>3.5042</c:v>
                </c:pt>
                <c:pt idx="10">
                  <c:v>4.8586999999999998</c:v>
                </c:pt>
                <c:pt idx="11">
                  <c:v>4.6856999999999998</c:v>
                </c:pt>
                <c:pt idx="12">
                  <c:v>3.7831999999999999</c:v>
                </c:pt>
                <c:pt idx="13">
                  <c:v>5.1215999999999999</c:v>
                </c:pt>
                <c:pt idx="14">
                  <c:v>6.2987000000000002</c:v>
                </c:pt>
                <c:pt idx="15">
                  <c:v>6.3155999999999999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36-4152-A1DF-025E0143D8DF}"/>
            </c:ext>
          </c:extLst>
        </c:ser>
        <c:ser>
          <c:idx val="0"/>
          <c:order val="1"/>
          <c:tx>
            <c:strRef>
              <c:f>Sheet3!$I$2</c:f>
              <c:strCache>
                <c:ptCount val="1"/>
                <c:pt idx="0">
                  <c:v>k 0-30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Sheet3!$G$3:$G$18</c:f>
              <c:numCache>
                <c:formatCode>General</c:formatCode>
                <c:ptCount val="16"/>
                <c:pt idx="0">
                  <c:v>9.5052000000000003</c:v>
                </c:pt>
                <c:pt idx="1">
                  <c:v>15.3223</c:v>
                </c:pt>
                <c:pt idx="2">
                  <c:v>1.5591999999999999</c:v>
                </c:pt>
                <c:pt idx="3">
                  <c:v>6.1768999999999998</c:v>
                </c:pt>
                <c:pt idx="4">
                  <c:v>15.1424</c:v>
                </c:pt>
                <c:pt idx="5">
                  <c:v>6.2668999999999997</c:v>
                </c:pt>
                <c:pt idx="6">
                  <c:v>13.523199999999999</c:v>
                </c:pt>
                <c:pt idx="7">
                  <c:v>2.7286000000000001</c:v>
                </c:pt>
                <c:pt idx="8">
                  <c:v>4.0179999999999998</c:v>
                </c:pt>
                <c:pt idx="9">
                  <c:v>10.884600000000001</c:v>
                </c:pt>
                <c:pt idx="10">
                  <c:v>20.119900000000001</c:v>
                </c:pt>
                <c:pt idx="11">
                  <c:v>8.2759</c:v>
                </c:pt>
                <c:pt idx="12">
                  <c:v>13.2834</c:v>
                </c:pt>
                <c:pt idx="13">
                  <c:v>11.604200000000001</c:v>
                </c:pt>
                <c:pt idx="14">
                  <c:v>7.1664000000000003</c:v>
                </c:pt>
                <c:pt idx="15">
                  <c:v>6.3868</c:v>
                </c:pt>
              </c:numCache>
            </c:numRef>
          </c:xVal>
          <c:yVal>
            <c:numRef>
              <c:f>Sheet3!$I$3:$I$18</c:f>
              <c:numCache>
                <c:formatCode>General</c:formatCode>
                <c:ptCount val="16"/>
                <c:pt idx="0">
                  <c:v>6.0210999999999997</c:v>
                </c:pt>
                <c:pt idx="1">
                  <c:v>6.0820999999999996</c:v>
                </c:pt>
                <c:pt idx="2">
                  <c:v>20.040800000000001</c:v>
                </c:pt>
                <c:pt idx="3">
                  <c:v>7.4241999999999999</c:v>
                </c:pt>
                <c:pt idx="4">
                  <c:v>5.8384</c:v>
                </c:pt>
                <c:pt idx="5">
                  <c:v>9.0968999999999998</c:v>
                </c:pt>
                <c:pt idx="6">
                  <c:v>3.3906000000000001</c:v>
                </c:pt>
                <c:pt idx="7">
                  <c:v>13.722099999999999</c:v>
                </c:pt>
                <c:pt idx="8">
                  <c:v>8.1858000000000004</c:v>
                </c:pt>
                <c:pt idx="9">
                  <c:v>3.5042</c:v>
                </c:pt>
                <c:pt idx="10">
                  <c:v>4.8586999999999998</c:v>
                </c:pt>
                <c:pt idx="11">
                  <c:v>4.6856999999999998</c:v>
                </c:pt>
                <c:pt idx="12">
                  <c:v>3.7831999999999999</c:v>
                </c:pt>
                <c:pt idx="13">
                  <c:v>5.1215999999999999</c:v>
                </c:pt>
                <c:pt idx="14">
                  <c:v>6.2987000000000002</c:v>
                </c:pt>
                <c:pt idx="15">
                  <c:v>6.3155999999999999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36-4152-A1DF-025E0143D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570207"/>
        <c:axId val="1658584767"/>
      </c:scatterChart>
      <c:valAx>
        <c:axId val="165857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84767"/>
        <c:crosses val="autoZero"/>
        <c:crossBetween val="midCat"/>
      </c:valAx>
      <c:valAx>
        <c:axId val="165858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57020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509867</xdr:colOff>
      <xdr:row>12</xdr:row>
      <xdr:rowOff>68356</xdr:rowOff>
    </xdr:from>
    <xdr:to>
      <xdr:col>7</xdr:col>
      <xdr:colOff>39220</xdr:colOff>
      <xdr:row>26</xdr:row>
      <xdr:rowOff>144556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DF7A3F-BD34-42E3-A2A5-A9445DEEE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695325</xdr:colOff>
      <xdr:row>11</xdr:row>
      <xdr:rowOff>142875</xdr:rowOff>
    </xdr:from>
    <xdr:to>
      <xdr:col>27</xdr:col>
      <xdr:colOff>209550</xdr:colOff>
      <xdr:row>30</xdr:row>
      <xdr:rowOff>14288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D28125C-821A-40B9-B2B0-3F3DAE9B1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21</xdr:row>
      <xdr:rowOff>33337</xdr:rowOff>
    </xdr:from>
    <xdr:to>
      <xdr:col>15</xdr:col>
      <xdr:colOff>61912</xdr:colOff>
      <xdr:row>35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7705D-1442-4977-B555-5B9086C7EE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790F-E6CA-4BBC-8EDA-D6A3BF282BDC}">
  <dimension ref="A1:AL65"/>
  <sheetViews>
    <sheetView zoomScale="85" zoomScaleNormal="85" workbookViewId="0">
      <selection activeCell="H24" sqref="H24"/>
    </sheetView>
  </sheetViews>
  <sheetFormatPr defaultColWidth="9.140625" defaultRowHeight="15" x14ac:dyDescent="0.25"/>
  <cols>
    <col min="1" max="1" width="15.140625" style="2" bestFit="1" customWidth="1"/>
    <col min="2" max="2" width="21.5703125" style="2" bestFit="1" customWidth="1"/>
    <col min="3" max="3" width="18.85546875" style="2" bestFit="1" customWidth="1"/>
    <col min="4" max="4" width="18.5703125" style="2" bestFit="1" customWidth="1"/>
    <col min="5" max="5" width="11.42578125" style="2" bestFit="1" customWidth="1"/>
    <col min="6" max="6" width="17.5703125" style="2" bestFit="1" customWidth="1"/>
    <col min="7" max="7" width="9.140625" style="2"/>
    <col min="8" max="8" width="16.28515625" style="2" bestFit="1" customWidth="1"/>
    <col min="9" max="9" width="7.5703125" style="2" bestFit="1" customWidth="1"/>
    <col min="10" max="10" width="4.140625" style="2" bestFit="1" customWidth="1"/>
    <col min="11" max="11" width="18.85546875" style="2" bestFit="1" customWidth="1"/>
    <col min="12" max="12" width="19" style="2" bestFit="1" customWidth="1"/>
    <col min="13" max="13" width="19.28515625" style="2" bestFit="1" customWidth="1"/>
    <col min="14" max="14" width="5.140625" style="2" bestFit="1" customWidth="1"/>
    <col min="15" max="15" width="8.140625" style="2" bestFit="1" customWidth="1"/>
    <col min="16" max="16" width="12.28515625" style="2" bestFit="1" customWidth="1"/>
    <col min="17" max="17" width="16.140625" style="2" bestFit="1" customWidth="1"/>
    <col min="18" max="18" width="10" style="2" bestFit="1" customWidth="1"/>
    <col min="19" max="19" width="10" style="2" customWidth="1"/>
    <col min="20" max="20" width="17" style="2" bestFit="1" customWidth="1"/>
    <col min="21" max="21" width="14.140625" style="2" bestFit="1" customWidth="1"/>
    <col min="22" max="22" width="14.140625" style="2" customWidth="1"/>
    <col min="23" max="23" width="21.5703125" style="2" bestFit="1" customWidth="1"/>
    <col min="24" max="24" width="17.5703125" style="2" bestFit="1" customWidth="1"/>
    <col min="25" max="25" width="12.140625" style="2" bestFit="1" customWidth="1"/>
    <col min="26" max="27" width="9.140625" style="2"/>
    <col min="39" max="39" width="8.140625" style="2" bestFit="1" customWidth="1"/>
    <col min="40" max="16384" width="9.140625" style="2"/>
  </cols>
  <sheetData>
    <row r="1" spans="1:38" s="7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42</v>
      </c>
      <c r="H1" s="7" t="s">
        <v>0</v>
      </c>
      <c r="I1" s="7" t="s">
        <v>85</v>
      </c>
      <c r="J1" s="7" t="s">
        <v>86</v>
      </c>
      <c r="K1" s="7" t="s">
        <v>42</v>
      </c>
      <c r="L1" s="7" t="s">
        <v>3</v>
      </c>
      <c r="M1" s="7" t="s">
        <v>2</v>
      </c>
      <c r="N1" s="7" t="s">
        <v>46</v>
      </c>
      <c r="O1" s="7" t="s">
        <v>44</v>
      </c>
      <c r="P1" s="7" t="s">
        <v>47</v>
      </c>
      <c r="R1" s="7" t="s">
        <v>41</v>
      </c>
      <c r="S1" s="7" t="s">
        <v>88</v>
      </c>
      <c r="T1" s="7" t="s">
        <v>87</v>
      </c>
      <c r="V1" s="7" t="s">
        <v>43</v>
      </c>
      <c r="W1" s="7" t="s">
        <v>1</v>
      </c>
      <c r="X1" s="7" t="s">
        <v>42</v>
      </c>
      <c r="Y1" s="7" t="s">
        <v>41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2" t="s">
        <v>5</v>
      </c>
      <c r="B2" s="2">
        <v>0</v>
      </c>
      <c r="C2" s="2">
        <v>1.1299999999999999</v>
      </c>
      <c r="D2" s="2">
        <v>45.3</v>
      </c>
      <c r="E2" s="2">
        <v>40.1</v>
      </c>
      <c r="F2" s="2">
        <v>100</v>
      </c>
      <c r="H2" s="2" t="s">
        <v>5</v>
      </c>
      <c r="I2" s="2">
        <v>1</v>
      </c>
      <c r="J2" s="2">
        <v>0</v>
      </c>
      <c r="K2" s="2">
        <v>100</v>
      </c>
      <c r="L2" s="2">
        <v>45.3</v>
      </c>
      <c r="M2" s="2">
        <v>1.1299999999999999</v>
      </c>
      <c r="N2" s="2">
        <v>40.1</v>
      </c>
      <c r="O2" s="2">
        <v>9.5052000000000003</v>
      </c>
      <c r="P2" s="2">
        <f>O2/N2</f>
        <v>0.23703740648379051</v>
      </c>
      <c r="Q2" s="2">
        <f>P2*N2</f>
        <v>9.5052000000000003</v>
      </c>
      <c r="S2" s="2">
        <f>P2*0.6*100</f>
        <v>14.222244389027431</v>
      </c>
      <c r="T2">
        <v>15.3</v>
      </c>
      <c r="U2" s="2" t="s">
        <v>11</v>
      </c>
      <c r="V2" s="2">
        <f>W2/365</f>
        <v>0</v>
      </c>
      <c r="W2" s="2">
        <v>0</v>
      </c>
      <c r="X2" s="2">
        <v>100</v>
      </c>
    </row>
    <row r="3" spans="1:38" x14ac:dyDescent="0.25">
      <c r="A3" s="2" t="s">
        <v>5</v>
      </c>
      <c r="B3" s="2">
        <v>30</v>
      </c>
      <c r="C3" s="2">
        <v>1.76</v>
      </c>
      <c r="D3" s="2">
        <v>40.5</v>
      </c>
      <c r="E3" s="2">
        <v>23.1</v>
      </c>
      <c r="F3" s="2">
        <v>61.244</v>
      </c>
      <c r="H3" s="2" t="s">
        <v>7</v>
      </c>
      <c r="I3" s="2">
        <v>2</v>
      </c>
      <c r="J3" s="2">
        <v>0</v>
      </c>
      <c r="K3" s="2">
        <v>100</v>
      </c>
      <c r="L3" s="2">
        <v>36.6</v>
      </c>
      <c r="M3" s="2">
        <v>1.45</v>
      </c>
      <c r="N3" s="2">
        <v>25.2</v>
      </c>
      <c r="O3" s="2">
        <v>15.3223</v>
      </c>
      <c r="P3" s="2">
        <f t="shared" ref="P3:P49" si="0">O3/N3</f>
        <v>0.60802777777777783</v>
      </c>
      <c r="Q3" s="2">
        <f t="shared" ref="Q3:Q49" si="1">P3*N3</f>
        <v>15.3223</v>
      </c>
      <c r="S3" s="2">
        <f t="shared" ref="S3:S48" si="2">P3*0.6*100</f>
        <v>36.481666666666669</v>
      </c>
      <c r="T3">
        <v>20.399999999999999</v>
      </c>
      <c r="V3" s="2">
        <f t="shared" ref="V3:V9" si="3">W3/365</f>
        <v>8.2191780821917804E-2</v>
      </c>
      <c r="W3" s="2">
        <v>30</v>
      </c>
      <c r="X3" s="2">
        <v>19.088999999999999</v>
      </c>
      <c r="Y3" s="3">
        <f>-(1/(W3-W2))*LN(X3/X2)*365</f>
        <v>20.148704852343474</v>
      </c>
    </row>
    <row r="4" spans="1:38" x14ac:dyDescent="0.25">
      <c r="A4" s="2" t="s">
        <v>5</v>
      </c>
      <c r="B4" s="2">
        <v>90</v>
      </c>
      <c r="C4" s="2">
        <v>2.1800000000000002</v>
      </c>
      <c r="D4" s="2">
        <v>39.1</v>
      </c>
      <c r="E4" s="2">
        <v>18</v>
      </c>
      <c r="F4" s="2">
        <v>41.930999999999997</v>
      </c>
      <c r="H4" s="2" t="s">
        <v>11</v>
      </c>
      <c r="I4" s="2">
        <v>3</v>
      </c>
      <c r="J4" s="2">
        <v>0</v>
      </c>
      <c r="K4" s="2">
        <v>100</v>
      </c>
      <c r="L4" s="2">
        <v>48.7</v>
      </c>
      <c r="M4" s="2">
        <v>3.53</v>
      </c>
      <c r="N4" s="2">
        <v>13.8</v>
      </c>
      <c r="O4" s="2">
        <v>1.5591999999999999</v>
      </c>
      <c r="P4" s="2">
        <f t="shared" si="0"/>
        <v>0.11298550724637681</v>
      </c>
      <c r="Q4" s="2">
        <f t="shared" si="1"/>
        <v>1.5591999999999999</v>
      </c>
      <c r="S4" s="2">
        <f t="shared" si="2"/>
        <v>6.7791304347826085</v>
      </c>
      <c r="T4">
        <v>12.100000000000001</v>
      </c>
      <c r="V4" s="2">
        <f t="shared" si="3"/>
        <v>0.24657534246575341</v>
      </c>
      <c r="W4" s="2">
        <v>90</v>
      </c>
      <c r="X4" s="2">
        <v>15.537000000000001</v>
      </c>
      <c r="Y4" s="3">
        <f>-(1/(W4-W3))*LN(X4/X3)*365</f>
        <v>1.2524851922541447</v>
      </c>
    </row>
    <row r="5" spans="1:38" x14ac:dyDescent="0.25">
      <c r="A5" s="2" t="s">
        <v>5</v>
      </c>
      <c r="B5" s="2">
        <v>180</v>
      </c>
      <c r="C5" s="2">
        <v>2.3199999999999998</v>
      </c>
      <c r="D5" s="2">
        <v>36.1</v>
      </c>
      <c r="E5" s="2">
        <v>15.6</v>
      </c>
      <c r="F5" s="2">
        <v>32.368000000000002</v>
      </c>
      <c r="H5" s="2" t="s">
        <v>9</v>
      </c>
      <c r="I5" s="2">
        <v>4</v>
      </c>
      <c r="J5" s="2">
        <v>0</v>
      </c>
      <c r="K5" s="2">
        <v>100</v>
      </c>
      <c r="L5" s="2">
        <v>45.7</v>
      </c>
      <c r="M5" s="2">
        <v>2.29</v>
      </c>
      <c r="N5" s="2">
        <v>20</v>
      </c>
      <c r="O5" s="2">
        <v>6.1768999999999998</v>
      </c>
      <c r="P5" s="2">
        <f t="shared" si="0"/>
        <v>0.30884499999999998</v>
      </c>
      <c r="Q5" s="2">
        <f t="shared" si="1"/>
        <v>6.1768999999999998</v>
      </c>
      <c r="S5" s="2">
        <f t="shared" si="2"/>
        <v>18.530699999999996</v>
      </c>
      <c r="T5">
        <v>13.5</v>
      </c>
      <c r="V5" s="2">
        <f t="shared" si="3"/>
        <v>0.49315068493150682</v>
      </c>
      <c r="W5" s="2">
        <v>180</v>
      </c>
      <c r="X5" s="2">
        <v>14.081</v>
      </c>
      <c r="Y5" s="3">
        <f>-(1/(W5-W4))*LN(X5/X4)*365</f>
        <v>0.39905817098624119</v>
      </c>
    </row>
    <row r="6" spans="1:38" x14ac:dyDescent="0.25">
      <c r="A6" s="2" t="s">
        <v>7</v>
      </c>
      <c r="B6" s="2">
        <v>0</v>
      </c>
      <c r="C6" s="2">
        <v>1.45</v>
      </c>
      <c r="D6" s="2">
        <v>36.6</v>
      </c>
      <c r="E6" s="2">
        <v>25.2</v>
      </c>
      <c r="F6" s="2">
        <v>100</v>
      </c>
      <c r="H6" s="2" t="s">
        <v>39</v>
      </c>
      <c r="I6" s="2">
        <v>5</v>
      </c>
      <c r="J6" s="2">
        <v>0</v>
      </c>
      <c r="K6" s="2">
        <v>100</v>
      </c>
      <c r="L6" s="2">
        <v>45.1</v>
      </c>
      <c r="M6" s="2">
        <v>1.7</v>
      </c>
      <c r="N6" s="2">
        <v>26.5</v>
      </c>
      <c r="O6" s="2">
        <v>15.1424</v>
      </c>
      <c r="P6" s="2">
        <f t="shared" si="0"/>
        <v>0.57141132075471701</v>
      </c>
      <c r="Q6" s="2">
        <f t="shared" si="1"/>
        <v>15.1424</v>
      </c>
      <c r="S6" s="2">
        <f t="shared" si="2"/>
        <v>34.284679245283016</v>
      </c>
      <c r="T6">
        <v>22.3</v>
      </c>
      <c r="U6" s="2" t="s">
        <v>13</v>
      </c>
      <c r="V6" s="2">
        <f t="shared" si="3"/>
        <v>0</v>
      </c>
      <c r="W6" s="2">
        <v>0</v>
      </c>
      <c r="X6" s="2">
        <v>100</v>
      </c>
      <c r="Y6" s="3"/>
    </row>
    <row r="7" spans="1:38" x14ac:dyDescent="0.25">
      <c r="A7" s="2" t="s">
        <v>7</v>
      </c>
      <c r="B7" s="2">
        <v>30</v>
      </c>
      <c r="C7" s="2">
        <v>1.84</v>
      </c>
      <c r="D7" s="2">
        <v>36.200000000000003</v>
      </c>
      <c r="E7" s="2">
        <v>19.7</v>
      </c>
      <c r="F7" s="2">
        <v>61.23</v>
      </c>
      <c r="H7" s="2" t="s">
        <v>17</v>
      </c>
      <c r="I7" s="2">
        <v>6</v>
      </c>
      <c r="J7" s="2">
        <v>0</v>
      </c>
      <c r="K7" s="2">
        <v>100</v>
      </c>
      <c r="L7" s="2">
        <v>44.7</v>
      </c>
      <c r="M7" s="2">
        <v>1.65</v>
      </c>
      <c r="N7" s="2">
        <v>27.2</v>
      </c>
      <c r="O7" s="2">
        <v>6.2668999999999997</v>
      </c>
      <c r="P7" s="2">
        <f t="shared" si="0"/>
        <v>0.23040073529411764</v>
      </c>
      <c r="Q7" s="2">
        <f t="shared" si="1"/>
        <v>6.2668999999999997</v>
      </c>
      <c r="S7" s="2">
        <f t="shared" si="2"/>
        <v>13.824044117647057</v>
      </c>
      <c r="T7">
        <v>12.399999999999999</v>
      </c>
      <c r="V7" s="2">
        <f t="shared" si="3"/>
        <v>8.2191780821917804E-2</v>
      </c>
      <c r="W7" s="2">
        <v>30</v>
      </c>
      <c r="X7" s="2">
        <v>75.272000000000006</v>
      </c>
      <c r="Y7" s="3">
        <f>-(1/(W7-W6))*LN(X7/X6)*365</f>
        <v>3.4560872564507923</v>
      </c>
    </row>
    <row r="8" spans="1:38" x14ac:dyDescent="0.25">
      <c r="A8" s="2" t="s">
        <v>7</v>
      </c>
      <c r="B8" s="2">
        <v>90</v>
      </c>
      <c r="C8" s="2">
        <v>1.74</v>
      </c>
      <c r="D8" s="2">
        <v>28.2</v>
      </c>
      <c r="E8" s="2">
        <v>16.3</v>
      </c>
      <c r="F8" s="2">
        <v>40.716000000000001</v>
      </c>
      <c r="H8" s="2" t="s">
        <v>13</v>
      </c>
      <c r="I8" s="2">
        <v>7</v>
      </c>
      <c r="J8" s="2">
        <v>0</v>
      </c>
      <c r="K8" s="2">
        <v>100</v>
      </c>
      <c r="L8" s="2">
        <v>39.200000000000003</v>
      </c>
      <c r="M8" s="2">
        <v>2.0699999999999998</v>
      </c>
      <c r="N8" s="2">
        <v>19</v>
      </c>
      <c r="O8" s="2">
        <v>13.523199999999999</v>
      </c>
      <c r="P8" s="2">
        <f t="shared" si="0"/>
        <v>0.71174736842105257</v>
      </c>
      <c r="Q8" s="2">
        <f t="shared" si="1"/>
        <v>13.523199999999999</v>
      </c>
      <c r="S8" s="2">
        <f t="shared" si="2"/>
        <v>42.704842105263154</v>
      </c>
      <c r="T8">
        <v>18.2</v>
      </c>
      <c r="V8" s="2">
        <f t="shared" si="3"/>
        <v>0.24657534246575341</v>
      </c>
      <c r="W8" s="2">
        <v>90</v>
      </c>
      <c r="X8" s="2">
        <v>64.085999999999999</v>
      </c>
      <c r="Y8" s="3">
        <f>-(1/(W8-W7))*LN(X8/X7)*365</f>
        <v>0.97870058757717815</v>
      </c>
    </row>
    <row r="9" spans="1:38" x14ac:dyDescent="0.25">
      <c r="A9" s="2" t="s">
        <v>7</v>
      </c>
      <c r="B9" s="2">
        <v>180</v>
      </c>
      <c r="C9" s="2">
        <v>1.71</v>
      </c>
      <c r="D9" s="2">
        <v>26.1</v>
      </c>
      <c r="E9" s="2">
        <v>15.3</v>
      </c>
      <c r="F9" s="2">
        <v>33.332999999999998</v>
      </c>
      <c r="H9" s="2" t="s">
        <v>19</v>
      </c>
      <c r="I9" s="2">
        <v>8</v>
      </c>
      <c r="J9" s="2">
        <v>0</v>
      </c>
      <c r="K9" s="2">
        <v>100</v>
      </c>
      <c r="L9" s="2">
        <v>45.1</v>
      </c>
      <c r="M9" s="2">
        <v>2</v>
      </c>
      <c r="N9" s="2">
        <v>22.6</v>
      </c>
      <c r="O9" s="2">
        <v>2.7286000000000001</v>
      </c>
      <c r="P9" s="2">
        <f t="shared" si="0"/>
        <v>0.12073451327433628</v>
      </c>
      <c r="Q9" s="2">
        <f t="shared" si="1"/>
        <v>2.7286000000000001</v>
      </c>
      <c r="S9" s="2">
        <f t="shared" si="2"/>
        <v>7.2440707964601767</v>
      </c>
      <c r="T9">
        <v>9.1</v>
      </c>
      <c r="V9" s="2">
        <f t="shared" si="3"/>
        <v>0.49315068493150682</v>
      </c>
      <c r="W9" s="2">
        <v>180</v>
      </c>
      <c r="X9" s="2">
        <v>52.551000000000002</v>
      </c>
      <c r="Y9" s="3">
        <f>-(1/(W9-W8))*LN(X9/X8)*365</f>
        <v>0.80479176349741754</v>
      </c>
    </row>
    <row r="10" spans="1:38" x14ac:dyDescent="0.25">
      <c r="A10" s="2" t="s">
        <v>11</v>
      </c>
      <c r="B10" s="2">
        <v>0</v>
      </c>
      <c r="C10" s="2">
        <v>3.53</v>
      </c>
      <c r="D10" s="2">
        <v>48.7</v>
      </c>
      <c r="E10" s="2">
        <v>13.8</v>
      </c>
      <c r="F10" s="2">
        <v>100</v>
      </c>
      <c r="H10" s="2" t="s">
        <v>6</v>
      </c>
      <c r="I10" s="2">
        <v>9</v>
      </c>
      <c r="J10" s="2">
        <v>0</v>
      </c>
      <c r="K10" s="2">
        <v>100</v>
      </c>
      <c r="L10" s="2">
        <v>39</v>
      </c>
      <c r="M10" s="2">
        <v>3.2</v>
      </c>
      <c r="N10" s="2">
        <v>12.2</v>
      </c>
      <c r="O10" s="2">
        <v>4.0179999999999998</v>
      </c>
      <c r="P10" s="2">
        <f t="shared" si="0"/>
        <v>0.32934426229508196</v>
      </c>
      <c r="Q10" s="2">
        <f t="shared" si="1"/>
        <v>4.0179999999999998</v>
      </c>
      <c r="S10" s="2">
        <f t="shared" si="2"/>
        <v>19.760655737704916</v>
      </c>
      <c r="T10">
        <v>9</v>
      </c>
    </row>
    <row r="11" spans="1:38" x14ac:dyDescent="0.25">
      <c r="A11" s="2" t="s">
        <v>11</v>
      </c>
      <c r="B11" s="2">
        <v>30</v>
      </c>
      <c r="C11" s="2">
        <v>2.81</v>
      </c>
      <c r="D11" s="2">
        <v>35.700000000000003</v>
      </c>
      <c r="E11" s="2">
        <v>12.7</v>
      </c>
      <c r="F11" s="2">
        <v>19.088999999999999</v>
      </c>
      <c r="H11" s="2" t="s">
        <v>8</v>
      </c>
      <c r="I11" s="2">
        <v>10</v>
      </c>
      <c r="J11" s="2">
        <v>0</v>
      </c>
      <c r="K11" s="2">
        <v>100</v>
      </c>
      <c r="L11" s="2">
        <v>43.6</v>
      </c>
      <c r="M11" s="2">
        <v>1.53</v>
      </c>
      <c r="N11" s="2">
        <v>28.5</v>
      </c>
      <c r="O11" s="2">
        <v>10.884600000000001</v>
      </c>
      <c r="P11" s="2">
        <f t="shared" si="0"/>
        <v>0.38191578947368421</v>
      </c>
      <c r="Q11" s="2">
        <f t="shared" si="1"/>
        <v>10.884600000000001</v>
      </c>
      <c r="S11" s="2">
        <f t="shared" si="2"/>
        <v>22.91494736842105</v>
      </c>
      <c r="T11">
        <v>20.399999999999999</v>
      </c>
    </row>
    <row r="12" spans="1:38" x14ac:dyDescent="0.25">
      <c r="A12" s="2" t="s">
        <v>11</v>
      </c>
      <c r="B12" s="2">
        <v>90</v>
      </c>
      <c r="C12" s="2">
        <v>2.2400000000000002</v>
      </c>
      <c r="D12" s="2">
        <v>26.1</v>
      </c>
      <c r="E12" s="2">
        <v>11.7</v>
      </c>
      <c r="F12" s="2">
        <v>15.537000000000001</v>
      </c>
      <c r="H12" s="2" t="s">
        <v>10</v>
      </c>
      <c r="I12" s="2">
        <v>11</v>
      </c>
      <c r="J12" s="2">
        <v>0</v>
      </c>
      <c r="K12" s="2">
        <v>100</v>
      </c>
      <c r="L12" s="2">
        <v>40</v>
      </c>
      <c r="M12" s="2">
        <v>1.5</v>
      </c>
      <c r="N12" s="2">
        <v>26.8</v>
      </c>
      <c r="O12" s="2">
        <v>20.119900000000001</v>
      </c>
      <c r="P12" s="2">
        <f t="shared" si="0"/>
        <v>0.75074253731343288</v>
      </c>
      <c r="Q12" s="2">
        <f t="shared" si="1"/>
        <v>20.119900000000001</v>
      </c>
      <c r="S12" s="2">
        <f t="shared" si="2"/>
        <v>45.04455223880597</v>
      </c>
      <c r="T12">
        <v>14.700000000000001</v>
      </c>
    </row>
    <row r="13" spans="1:38" x14ac:dyDescent="0.25">
      <c r="A13" s="2" t="s">
        <v>11</v>
      </c>
      <c r="B13" s="2">
        <v>180</v>
      </c>
      <c r="C13" s="2">
        <v>2.0699999999999998</v>
      </c>
      <c r="D13" s="2">
        <v>20.8</v>
      </c>
      <c r="E13" s="2">
        <v>10.1</v>
      </c>
      <c r="F13" s="2">
        <v>14.081</v>
      </c>
      <c r="H13" s="2" t="s">
        <v>12</v>
      </c>
      <c r="I13" s="2">
        <v>12</v>
      </c>
      <c r="J13" s="2">
        <v>0</v>
      </c>
      <c r="K13" s="2">
        <v>100</v>
      </c>
      <c r="L13" s="2">
        <v>38.1</v>
      </c>
      <c r="M13" s="2">
        <v>1.53</v>
      </c>
      <c r="N13" s="2">
        <v>25</v>
      </c>
      <c r="O13" s="2">
        <v>8.2759</v>
      </c>
      <c r="P13" s="2">
        <f t="shared" si="0"/>
        <v>0.331036</v>
      </c>
      <c r="Q13" s="2">
        <f t="shared" si="1"/>
        <v>8.2759</v>
      </c>
      <c r="S13" s="2">
        <f t="shared" si="2"/>
        <v>19.862159999999999</v>
      </c>
      <c r="T13">
        <v>17.8</v>
      </c>
    </row>
    <row r="14" spans="1:38" x14ac:dyDescent="0.25">
      <c r="A14" s="2" t="s">
        <v>9</v>
      </c>
      <c r="B14" s="2">
        <v>0</v>
      </c>
      <c r="C14" s="2">
        <v>2.29</v>
      </c>
      <c r="D14" s="2">
        <v>45.7</v>
      </c>
      <c r="E14" s="2">
        <v>20</v>
      </c>
      <c r="F14" s="2">
        <v>100</v>
      </c>
      <c r="H14" s="6" t="s">
        <v>14</v>
      </c>
      <c r="I14" s="2">
        <v>13</v>
      </c>
      <c r="J14" s="2">
        <v>0</v>
      </c>
      <c r="K14" s="2">
        <v>100</v>
      </c>
      <c r="L14" s="2">
        <v>40.299999999999997</v>
      </c>
      <c r="M14" s="2">
        <v>1.39</v>
      </c>
      <c r="N14" s="2">
        <v>29</v>
      </c>
      <c r="O14" s="2">
        <v>13.2834</v>
      </c>
      <c r="P14" s="2">
        <f t="shared" si="0"/>
        <v>0.45804827586206898</v>
      </c>
      <c r="Q14" s="2">
        <f t="shared" si="1"/>
        <v>13.2834</v>
      </c>
      <c r="S14" s="2">
        <f t="shared" si="2"/>
        <v>27.482896551724139</v>
      </c>
      <c r="T14">
        <v>18.3</v>
      </c>
    </row>
    <row r="15" spans="1:38" x14ac:dyDescent="0.25">
      <c r="A15" s="2" t="s">
        <v>9</v>
      </c>
      <c r="B15" s="2">
        <v>30</v>
      </c>
      <c r="C15" s="2">
        <v>2.52</v>
      </c>
      <c r="D15" s="2">
        <v>45.8</v>
      </c>
      <c r="E15" s="2">
        <v>18.2</v>
      </c>
      <c r="F15" s="2">
        <v>54.722999999999999</v>
      </c>
      <c r="H15" s="6" t="s">
        <v>16</v>
      </c>
      <c r="I15" s="2">
        <v>14</v>
      </c>
      <c r="J15" s="2">
        <v>0</v>
      </c>
      <c r="K15" s="2">
        <v>100</v>
      </c>
      <c r="L15" s="2">
        <v>35.700000000000003</v>
      </c>
      <c r="M15" s="2">
        <v>1.79</v>
      </c>
      <c r="N15" s="2">
        <v>19.899999999999999</v>
      </c>
      <c r="O15" s="2">
        <v>11.604200000000001</v>
      </c>
      <c r="P15" s="2">
        <f t="shared" si="0"/>
        <v>0.58312562814070357</v>
      </c>
      <c r="Q15" s="2">
        <f t="shared" si="1"/>
        <v>11.604200000000001</v>
      </c>
      <c r="S15" s="2">
        <f t="shared" si="2"/>
        <v>34.98753768844221</v>
      </c>
      <c r="T15">
        <v>19.5</v>
      </c>
      <c r="Y15" s="6"/>
      <c r="Z15" s="6"/>
      <c r="AA15" s="6"/>
    </row>
    <row r="16" spans="1:38" x14ac:dyDescent="0.25">
      <c r="A16" s="2" t="s">
        <v>9</v>
      </c>
      <c r="B16" s="2">
        <v>90</v>
      </c>
      <c r="C16" s="2">
        <v>2.4500000000000002</v>
      </c>
      <c r="D16" s="2">
        <v>42.3</v>
      </c>
      <c r="E16" s="2">
        <v>17.3</v>
      </c>
      <c r="F16" s="2">
        <v>34.847999999999999</v>
      </c>
      <c r="H16" s="6" t="s">
        <v>18</v>
      </c>
      <c r="I16" s="2">
        <v>15</v>
      </c>
      <c r="J16" s="2">
        <v>0</v>
      </c>
      <c r="K16" s="2">
        <v>100</v>
      </c>
      <c r="L16" s="2">
        <v>35.4</v>
      </c>
      <c r="M16" s="2">
        <v>2.64</v>
      </c>
      <c r="N16" s="2">
        <v>13.4</v>
      </c>
      <c r="O16" s="2">
        <v>7.1664000000000003</v>
      </c>
      <c r="P16" s="2">
        <f t="shared" si="0"/>
        <v>0.5348059701492538</v>
      </c>
      <c r="Q16" s="2">
        <f t="shared" si="1"/>
        <v>7.1664000000000012</v>
      </c>
      <c r="S16" s="2">
        <f t="shared" si="2"/>
        <v>32.088358208955228</v>
      </c>
      <c r="T16">
        <v>15.8</v>
      </c>
      <c r="Y16" s="6"/>
      <c r="Z16" s="6"/>
      <c r="AA16" s="6"/>
    </row>
    <row r="17" spans="1:27" x14ac:dyDescent="0.25">
      <c r="A17" s="2" t="s">
        <v>9</v>
      </c>
      <c r="B17" s="2">
        <v>180</v>
      </c>
      <c r="C17" s="2">
        <v>2.06</v>
      </c>
      <c r="D17" s="2">
        <v>30.7</v>
      </c>
      <c r="E17" s="2">
        <v>14.9</v>
      </c>
      <c r="F17" s="2">
        <v>27.54</v>
      </c>
      <c r="H17" s="6" t="s">
        <v>20</v>
      </c>
      <c r="I17" s="2">
        <v>16</v>
      </c>
      <c r="J17" s="2">
        <v>0</v>
      </c>
      <c r="K17" s="2">
        <v>100</v>
      </c>
      <c r="L17" s="2">
        <v>40.5</v>
      </c>
      <c r="M17" s="2">
        <v>1.56</v>
      </c>
      <c r="N17" s="2">
        <v>26</v>
      </c>
      <c r="O17" s="2">
        <v>6.3868</v>
      </c>
      <c r="P17" s="2">
        <f t="shared" si="0"/>
        <v>0.24564615384615385</v>
      </c>
      <c r="Q17" s="2">
        <f t="shared" si="1"/>
        <v>6.3868</v>
      </c>
      <c r="S17" s="2">
        <f t="shared" si="2"/>
        <v>14.738769230769231</v>
      </c>
      <c r="T17">
        <v>18.8</v>
      </c>
      <c r="Y17" s="6"/>
      <c r="Z17" s="6"/>
      <c r="AA17" s="6"/>
    </row>
    <row r="18" spans="1:27" x14ac:dyDescent="0.25">
      <c r="A18" s="2" t="s">
        <v>39</v>
      </c>
      <c r="B18" s="2">
        <v>0</v>
      </c>
      <c r="C18" s="2">
        <v>1.7</v>
      </c>
      <c r="D18" s="2">
        <v>45.1</v>
      </c>
      <c r="E18" s="2">
        <v>26.5</v>
      </c>
      <c r="F18" s="2">
        <v>100</v>
      </c>
      <c r="H18" s="6" t="s">
        <v>5</v>
      </c>
      <c r="I18" s="2">
        <v>1</v>
      </c>
      <c r="J18" s="2">
        <v>30</v>
      </c>
      <c r="K18" s="2">
        <v>61.244</v>
      </c>
      <c r="L18" s="2">
        <v>40.5</v>
      </c>
      <c r="M18" s="2">
        <v>1.76</v>
      </c>
      <c r="N18" s="2">
        <v>23.1</v>
      </c>
      <c r="O18" s="2">
        <v>12.9781</v>
      </c>
      <c r="P18" s="2">
        <f t="shared" si="0"/>
        <v>0.56182251082251078</v>
      </c>
      <c r="Q18" s="2">
        <f t="shared" si="1"/>
        <v>12.9781</v>
      </c>
      <c r="R18" s="2">
        <v>6.0148000000000001</v>
      </c>
      <c r="S18" s="2">
        <f t="shared" si="2"/>
        <v>33.709350649350647</v>
      </c>
      <c r="T18" s="2">
        <v>12.9</v>
      </c>
      <c r="Y18" s="6"/>
      <c r="Z18" s="6"/>
      <c r="AA18" s="6"/>
    </row>
    <row r="19" spans="1:27" x14ac:dyDescent="0.25">
      <c r="A19" s="2" t="s">
        <v>39</v>
      </c>
      <c r="B19" s="2">
        <v>30</v>
      </c>
      <c r="C19" s="2">
        <v>1.74</v>
      </c>
      <c r="D19" s="2">
        <v>38.700000000000003</v>
      </c>
      <c r="E19" s="2">
        <v>22.3</v>
      </c>
      <c r="F19" s="2">
        <v>61.496000000000002</v>
      </c>
      <c r="H19" s="6" t="s">
        <v>7</v>
      </c>
      <c r="I19" s="2">
        <v>2</v>
      </c>
      <c r="J19" s="2">
        <v>30</v>
      </c>
      <c r="K19" s="2">
        <v>61.23</v>
      </c>
      <c r="L19" s="2">
        <v>36.200000000000003</v>
      </c>
      <c r="M19" s="2">
        <v>1.84</v>
      </c>
      <c r="N19" s="2">
        <v>19.7</v>
      </c>
      <c r="O19" s="2">
        <v>21.849699999999999</v>
      </c>
      <c r="P19" s="2">
        <f t="shared" si="0"/>
        <v>1.1091218274111674</v>
      </c>
      <c r="Q19" s="2">
        <f t="shared" si="1"/>
        <v>21.849699999999995</v>
      </c>
      <c r="R19" s="2">
        <v>6.1039000000000003</v>
      </c>
      <c r="S19" s="2">
        <f t="shared" si="2"/>
        <v>66.547309644670037</v>
      </c>
      <c r="T19" s="2">
        <v>18</v>
      </c>
      <c r="Y19" s="6"/>
      <c r="Z19" s="6"/>
      <c r="AA19" s="6"/>
    </row>
    <row r="20" spans="1:27" x14ac:dyDescent="0.25">
      <c r="A20" s="2" t="s">
        <v>39</v>
      </c>
      <c r="B20" s="2">
        <v>90</v>
      </c>
      <c r="C20" s="2">
        <v>1.87</v>
      </c>
      <c r="D20" s="2">
        <v>29.1</v>
      </c>
      <c r="E20" s="2">
        <v>15.6</v>
      </c>
      <c r="F20" s="2">
        <v>39.036999999999999</v>
      </c>
      <c r="H20" s="6" t="s">
        <v>11</v>
      </c>
      <c r="I20" s="2">
        <v>3</v>
      </c>
      <c r="J20" s="2">
        <v>30</v>
      </c>
      <c r="K20" s="2">
        <v>19.088999999999999</v>
      </c>
      <c r="L20" s="2">
        <v>35.700000000000003</v>
      </c>
      <c r="M20" s="2">
        <v>2.81</v>
      </c>
      <c r="N20" s="2">
        <v>12.7</v>
      </c>
      <c r="O20" s="2">
        <v>15.860799999999999</v>
      </c>
      <c r="P20" s="2">
        <f t="shared" si="0"/>
        <v>1.2488818897637795</v>
      </c>
      <c r="Q20" s="2">
        <f t="shared" si="1"/>
        <v>15.860799999999998</v>
      </c>
      <c r="R20" s="2">
        <v>20.200299999999999</v>
      </c>
      <c r="S20" s="2">
        <f t="shared" si="2"/>
        <v>74.932913385826765</v>
      </c>
      <c r="T20" s="2">
        <v>18</v>
      </c>
      <c r="Y20" s="6"/>
      <c r="Z20" s="6"/>
      <c r="AA20" s="6"/>
    </row>
    <row r="21" spans="1:27" x14ac:dyDescent="0.25">
      <c r="A21" s="2" t="s">
        <v>39</v>
      </c>
      <c r="B21" s="2">
        <v>180</v>
      </c>
      <c r="C21" s="2">
        <v>1.88</v>
      </c>
      <c r="D21" s="2">
        <v>24</v>
      </c>
      <c r="E21" s="2">
        <v>12.9</v>
      </c>
      <c r="F21" s="2">
        <v>30.481000000000002</v>
      </c>
      <c r="H21" s="6" t="s">
        <v>9</v>
      </c>
      <c r="I21" s="2">
        <v>4</v>
      </c>
      <c r="J21" s="2">
        <v>30</v>
      </c>
      <c r="K21" s="2">
        <v>54.722999999999999</v>
      </c>
      <c r="L21" s="2">
        <v>45.8</v>
      </c>
      <c r="M21" s="2">
        <v>2.52</v>
      </c>
      <c r="N21" s="2">
        <v>18.2</v>
      </c>
      <c r="O21" s="2">
        <v>10.326700000000001</v>
      </c>
      <c r="P21" s="2">
        <f t="shared" si="0"/>
        <v>0.56740109890109891</v>
      </c>
      <c r="Q21" s="2">
        <f t="shared" si="1"/>
        <v>10.326699999999999</v>
      </c>
      <c r="R21" s="2">
        <v>7.5301999999999998</v>
      </c>
      <c r="S21" s="2">
        <f t="shared" si="2"/>
        <v>34.044065934065934</v>
      </c>
      <c r="T21" s="2">
        <v>16.2</v>
      </c>
      <c r="Y21" s="6"/>
      <c r="Z21" s="6"/>
      <c r="AA21" s="6"/>
    </row>
    <row r="22" spans="1:27" x14ac:dyDescent="0.25">
      <c r="A22" s="2" t="s">
        <v>17</v>
      </c>
      <c r="B22" s="2">
        <v>0</v>
      </c>
      <c r="C22" s="2">
        <v>1.65</v>
      </c>
      <c r="D22" s="2">
        <v>44.7</v>
      </c>
      <c r="E22" s="2">
        <v>27.2</v>
      </c>
      <c r="F22" s="2">
        <v>100</v>
      </c>
      <c r="H22" s="6" t="s">
        <v>39</v>
      </c>
      <c r="I22" s="2">
        <v>5</v>
      </c>
      <c r="J22" s="2">
        <v>30</v>
      </c>
      <c r="K22" s="2">
        <v>61.496000000000002</v>
      </c>
      <c r="L22" s="2">
        <v>38.700000000000003</v>
      </c>
      <c r="M22" s="2">
        <v>1.74</v>
      </c>
      <c r="N22" s="2">
        <v>22.3</v>
      </c>
      <c r="O22" s="2">
        <v>13.825699999999999</v>
      </c>
      <c r="P22" s="2">
        <f t="shared" si="0"/>
        <v>0.61998654708520173</v>
      </c>
      <c r="Q22" s="2">
        <f t="shared" si="1"/>
        <v>13.825699999999999</v>
      </c>
      <c r="R22" s="2">
        <v>5.7110000000000003</v>
      </c>
      <c r="S22" s="2">
        <f t="shared" si="2"/>
        <v>37.199192825112107</v>
      </c>
      <c r="T22" s="2">
        <v>12.899999999999999</v>
      </c>
      <c r="Y22" s="6"/>
      <c r="Z22" s="6"/>
      <c r="AA22" s="6"/>
    </row>
    <row r="23" spans="1:27" x14ac:dyDescent="0.25">
      <c r="A23" s="2" t="s">
        <v>17</v>
      </c>
      <c r="B23" s="2">
        <v>30</v>
      </c>
      <c r="C23" s="2">
        <v>2.29</v>
      </c>
      <c r="D23" s="2">
        <v>34.1</v>
      </c>
      <c r="E23" s="2">
        <v>14.9</v>
      </c>
      <c r="F23" s="2">
        <v>47.506</v>
      </c>
      <c r="H23" s="2" t="s">
        <v>17</v>
      </c>
      <c r="I23" s="2">
        <v>6</v>
      </c>
      <c r="J23" s="2">
        <v>30</v>
      </c>
      <c r="K23" s="2">
        <v>47.506</v>
      </c>
      <c r="L23" s="2">
        <v>34.1</v>
      </c>
      <c r="M23" s="2">
        <v>2.29</v>
      </c>
      <c r="N23" s="2">
        <v>14.9</v>
      </c>
      <c r="O23" s="2">
        <v>7.9375</v>
      </c>
      <c r="P23" s="2">
        <f t="shared" si="0"/>
        <v>0.53271812080536907</v>
      </c>
      <c r="Q23" s="2">
        <f t="shared" si="1"/>
        <v>7.9374999999999991</v>
      </c>
      <c r="R23" s="2">
        <v>9.0385000000000009</v>
      </c>
      <c r="S23" s="2">
        <f t="shared" si="2"/>
        <v>31.963087248322143</v>
      </c>
      <c r="T23" s="2">
        <v>13.2</v>
      </c>
      <c r="Y23" s="6"/>
      <c r="Z23" s="6"/>
      <c r="AA23" s="6"/>
    </row>
    <row r="24" spans="1:27" x14ac:dyDescent="0.25">
      <c r="A24" s="2" t="s">
        <v>17</v>
      </c>
      <c r="B24" s="2">
        <v>90</v>
      </c>
      <c r="C24" s="2">
        <v>2.2599999999999998</v>
      </c>
      <c r="D24" s="2">
        <v>32.799999999999997</v>
      </c>
      <c r="E24" s="2">
        <v>14.5</v>
      </c>
      <c r="F24" s="2">
        <v>27.134</v>
      </c>
      <c r="H24" s="2" t="s">
        <v>13</v>
      </c>
      <c r="I24" s="2">
        <v>7</v>
      </c>
      <c r="J24" s="2">
        <v>30</v>
      </c>
      <c r="K24" s="2">
        <v>75.132000000000005</v>
      </c>
      <c r="L24" s="2">
        <v>35.5</v>
      </c>
      <c r="M24" s="2">
        <v>2.37</v>
      </c>
      <c r="N24" s="2">
        <v>15</v>
      </c>
      <c r="O24" s="2">
        <v>14.8751</v>
      </c>
      <c r="P24" s="2">
        <f t="shared" si="0"/>
        <v>0.9916733333333333</v>
      </c>
      <c r="Q24" s="2">
        <f t="shared" si="1"/>
        <v>14.8751</v>
      </c>
      <c r="R24" s="2">
        <v>3.4163999999999999</v>
      </c>
      <c r="S24" s="2">
        <f t="shared" si="2"/>
        <v>59.500399999999999</v>
      </c>
      <c r="T24" s="2">
        <v>15.3</v>
      </c>
    </row>
    <row r="25" spans="1:27" x14ac:dyDescent="0.25">
      <c r="A25" s="2" t="s">
        <v>17</v>
      </c>
      <c r="B25" s="2">
        <v>180</v>
      </c>
      <c r="C25" s="2">
        <v>2.0499999999999998</v>
      </c>
      <c r="D25" s="2">
        <v>31</v>
      </c>
      <c r="E25" s="2">
        <v>15.1</v>
      </c>
      <c r="F25" s="2">
        <v>16.806000000000001</v>
      </c>
      <c r="H25" s="2" t="s">
        <v>19</v>
      </c>
      <c r="I25" s="2">
        <v>8</v>
      </c>
      <c r="J25" s="2">
        <v>30</v>
      </c>
      <c r="K25" s="2">
        <v>32.497999999999998</v>
      </c>
      <c r="L25" s="2">
        <v>48.3</v>
      </c>
      <c r="M25" s="2">
        <v>2.54</v>
      </c>
      <c r="N25" s="2">
        <v>19.100000000000001</v>
      </c>
      <c r="O25" s="2">
        <v>8.0745000000000005</v>
      </c>
      <c r="P25" s="2">
        <f t="shared" si="0"/>
        <v>0.42274869109947644</v>
      </c>
      <c r="Q25" s="2">
        <f t="shared" si="1"/>
        <v>8.0745000000000005</v>
      </c>
      <c r="R25" s="2">
        <v>13.7614</v>
      </c>
      <c r="S25" s="2">
        <f t="shared" si="2"/>
        <v>25.364921465968589</v>
      </c>
      <c r="T25" s="2">
        <v>10.8</v>
      </c>
    </row>
    <row r="26" spans="1:27" x14ac:dyDescent="0.25">
      <c r="A26" s="2" t="s">
        <v>13</v>
      </c>
      <c r="B26" s="2">
        <v>0</v>
      </c>
      <c r="C26" s="2">
        <v>2.0699999999999998</v>
      </c>
      <c r="D26" s="2">
        <v>39.200000000000003</v>
      </c>
      <c r="E26" s="2">
        <v>19</v>
      </c>
      <c r="F26" s="2">
        <v>100</v>
      </c>
      <c r="H26" s="2" t="s">
        <v>6</v>
      </c>
      <c r="I26" s="2">
        <v>9</v>
      </c>
      <c r="J26" s="2">
        <v>30</v>
      </c>
      <c r="K26" s="2">
        <v>39.018000000000001</v>
      </c>
      <c r="L26" s="2">
        <v>31.1</v>
      </c>
      <c r="M26" s="2">
        <v>3.22</v>
      </c>
      <c r="N26" s="2">
        <v>9.6999999999999993</v>
      </c>
      <c r="R26" s="2">
        <v>8.1341000000000001</v>
      </c>
      <c r="S26" s="2">
        <f t="shared" si="2"/>
        <v>0</v>
      </c>
      <c r="T26" s="2">
        <v>11.2</v>
      </c>
    </row>
    <row r="27" spans="1:27" x14ac:dyDescent="0.25">
      <c r="A27" s="2" t="s">
        <v>13</v>
      </c>
      <c r="B27" s="2">
        <v>30</v>
      </c>
      <c r="C27" s="2">
        <v>2.37</v>
      </c>
      <c r="D27" s="2">
        <v>35.5</v>
      </c>
      <c r="E27" s="2">
        <v>15</v>
      </c>
      <c r="F27" s="2">
        <v>75.132000000000005</v>
      </c>
      <c r="H27" s="2" t="s">
        <v>8</v>
      </c>
      <c r="I27" s="2">
        <v>10</v>
      </c>
      <c r="J27" s="2">
        <v>30</v>
      </c>
      <c r="K27" s="2">
        <v>75.400000000000006</v>
      </c>
      <c r="L27" s="2">
        <v>48.1</v>
      </c>
      <c r="M27" s="2">
        <v>2.19</v>
      </c>
      <c r="N27" s="2">
        <v>22</v>
      </c>
      <c r="O27" s="2">
        <v>11.2294</v>
      </c>
      <c r="P27" s="2">
        <f t="shared" si="0"/>
        <v>0.51042727272727273</v>
      </c>
      <c r="Q27" s="2">
        <f t="shared" si="1"/>
        <v>11.2294</v>
      </c>
      <c r="R27" s="2">
        <v>3.4198</v>
      </c>
      <c r="S27" s="2">
        <f t="shared" si="2"/>
        <v>30.62563636363636</v>
      </c>
      <c r="T27" s="2">
        <v>15.700000000000001</v>
      </c>
    </row>
    <row r="28" spans="1:27" x14ac:dyDescent="0.25">
      <c r="A28" s="2" t="s">
        <v>13</v>
      </c>
      <c r="B28" s="2">
        <v>90</v>
      </c>
      <c r="C28" s="2">
        <v>2.68</v>
      </c>
      <c r="D28" s="2">
        <v>33.6</v>
      </c>
      <c r="E28" s="2">
        <v>12.5</v>
      </c>
      <c r="F28" s="2">
        <v>57.307000000000002</v>
      </c>
      <c r="H28" s="2" t="s">
        <v>10</v>
      </c>
      <c r="I28" s="2">
        <v>11</v>
      </c>
      <c r="J28" s="2">
        <v>30</v>
      </c>
      <c r="K28" s="2">
        <v>67.454999999999998</v>
      </c>
      <c r="L28" s="2">
        <v>41.2</v>
      </c>
      <c r="M28" s="2">
        <v>1.95</v>
      </c>
      <c r="N28" s="2">
        <v>21.1</v>
      </c>
      <c r="O28" s="2">
        <v>18.250299999999999</v>
      </c>
      <c r="P28" s="2">
        <f t="shared" si="0"/>
        <v>0.86494312796208517</v>
      </c>
      <c r="Q28" s="2">
        <f t="shared" si="1"/>
        <v>18.250299999999999</v>
      </c>
      <c r="R28" s="2">
        <v>4.7602000000000002</v>
      </c>
      <c r="S28" s="2">
        <f t="shared" si="2"/>
        <v>51.896587677725101</v>
      </c>
      <c r="T28" s="2">
        <v>17.299999999999997</v>
      </c>
    </row>
    <row r="29" spans="1:27" x14ac:dyDescent="0.25">
      <c r="A29" s="2" t="s">
        <v>13</v>
      </c>
      <c r="B29" s="2">
        <v>180</v>
      </c>
      <c r="C29" s="2">
        <v>2.46</v>
      </c>
      <c r="D29" s="2">
        <v>30</v>
      </c>
      <c r="E29" s="2">
        <v>12.2</v>
      </c>
      <c r="F29" s="2">
        <v>46.790999999999997</v>
      </c>
      <c r="H29" s="2" t="s">
        <v>12</v>
      </c>
      <c r="I29" s="2">
        <v>12</v>
      </c>
      <c r="J29" s="2">
        <v>30</v>
      </c>
      <c r="K29" s="2">
        <v>67.823999999999998</v>
      </c>
      <c r="L29" s="2">
        <v>34.9</v>
      </c>
      <c r="M29" s="2">
        <v>2.0299999999999998</v>
      </c>
      <c r="N29" s="2">
        <v>17.2</v>
      </c>
      <c r="O29" s="2">
        <v>9.3330000000000002</v>
      </c>
      <c r="P29" s="2">
        <f t="shared" si="0"/>
        <v>0.5426162790697675</v>
      </c>
      <c r="Q29" s="2">
        <f t="shared" si="1"/>
        <v>9.3330000000000002</v>
      </c>
      <c r="R29" s="2">
        <v>4.585</v>
      </c>
      <c r="S29" s="2">
        <f t="shared" si="2"/>
        <v>32.556976744186052</v>
      </c>
      <c r="T29" s="2">
        <v>15.1</v>
      </c>
    </row>
    <row r="30" spans="1:27" x14ac:dyDescent="0.25">
      <c r="A30" s="2" t="s">
        <v>19</v>
      </c>
      <c r="B30" s="2">
        <v>0</v>
      </c>
      <c r="C30" s="2">
        <v>2</v>
      </c>
      <c r="D30" s="2">
        <v>45.1</v>
      </c>
      <c r="E30" s="2">
        <v>22.6</v>
      </c>
      <c r="F30" s="2">
        <v>100</v>
      </c>
      <c r="H30" s="2" t="s">
        <v>14</v>
      </c>
      <c r="I30" s="2">
        <v>13</v>
      </c>
      <c r="J30" s="2">
        <v>30</v>
      </c>
      <c r="K30" s="2">
        <v>65.736000000000004</v>
      </c>
      <c r="L30" s="2">
        <v>33.799999999999997</v>
      </c>
      <c r="M30" s="2">
        <v>1.79</v>
      </c>
      <c r="N30" s="2">
        <v>18.899999999999999</v>
      </c>
      <c r="O30" s="2">
        <v>2.8460999999999999</v>
      </c>
      <c r="P30" s="2">
        <f t="shared" si="0"/>
        <v>0.1505873015873016</v>
      </c>
      <c r="Q30" s="2">
        <f t="shared" si="1"/>
        <v>2.8461000000000003</v>
      </c>
      <c r="R30" s="2">
        <v>3.8094999999999999</v>
      </c>
      <c r="S30" s="2">
        <f t="shared" si="2"/>
        <v>9.0352380952380962</v>
      </c>
      <c r="T30" s="2">
        <v>15.600000000000001</v>
      </c>
    </row>
    <row r="31" spans="1:27" x14ac:dyDescent="0.25">
      <c r="A31" s="2" t="s">
        <v>19</v>
      </c>
      <c r="B31" s="2">
        <v>30</v>
      </c>
      <c r="C31" s="2">
        <v>2.54</v>
      </c>
      <c r="D31" s="2">
        <v>48.3</v>
      </c>
      <c r="E31" s="2">
        <v>19.100000000000001</v>
      </c>
      <c r="F31" s="2">
        <v>32.497999999999998</v>
      </c>
      <c r="H31" s="2" t="s">
        <v>16</v>
      </c>
      <c r="I31" s="2">
        <v>14</v>
      </c>
      <c r="J31" s="2">
        <v>30</v>
      </c>
      <c r="K31" s="2">
        <v>59.981000000000002</v>
      </c>
      <c r="L31" s="2">
        <v>32</v>
      </c>
      <c r="M31" s="2">
        <v>2.0699999999999998</v>
      </c>
      <c r="N31" s="2">
        <v>15.5</v>
      </c>
      <c r="O31" s="2">
        <v>18.4726</v>
      </c>
      <c r="P31" s="2">
        <f t="shared" si="0"/>
        <v>1.1917806451612902</v>
      </c>
      <c r="Q31" s="2">
        <f t="shared" si="1"/>
        <v>18.4726</v>
      </c>
      <c r="R31" s="2">
        <v>5.1067999999999998</v>
      </c>
      <c r="S31" s="2">
        <f t="shared" si="2"/>
        <v>71.50683870967741</v>
      </c>
      <c r="T31" s="2">
        <v>16.600000000000001</v>
      </c>
    </row>
    <row r="32" spans="1:27" x14ac:dyDescent="0.25">
      <c r="A32" s="2" t="s">
        <v>19</v>
      </c>
      <c r="B32" s="2">
        <v>90</v>
      </c>
      <c r="C32" s="2">
        <v>2.2400000000000002</v>
      </c>
      <c r="D32" s="2">
        <v>44</v>
      </c>
      <c r="E32" s="2">
        <v>19.7</v>
      </c>
      <c r="F32" s="2">
        <v>20.146000000000001</v>
      </c>
      <c r="H32" s="2" t="s">
        <v>18</v>
      </c>
      <c r="I32" s="2">
        <v>15</v>
      </c>
      <c r="J32" s="2">
        <v>30</v>
      </c>
      <c r="K32" s="2">
        <v>73.528000000000006</v>
      </c>
      <c r="L32" s="2">
        <v>30.4</v>
      </c>
      <c r="M32" s="2">
        <v>2.73</v>
      </c>
      <c r="N32" s="2">
        <v>11.2</v>
      </c>
      <c r="O32" s="2">
        <v>11.132899999999999</v>
      </c>
      <c r="P32" s="2">
        <f t="shared" si="0"/>
        <v>0.99400892857142853</v>
      </c>
      <c r="Q32" s="2">
        <f t="shared" si="1"/>
        <v>11.132899999999999</v>
      </c>
      <c r="R32" s="2">
        <v>6.3219000000000003</v>
      </c>
      <c r="S32" s="2">
        <f t="shared" si="2"/>
        <v>59.640535714285711</v>
      </c>
      <c r="T32" s="2">
        <v>15.1</v>
      </c>
    </row>
    <row r="33" spans="1:20" x14ac:dyDescent="0.25">
      <c r="A33" s="2" t="s">
        <v>19</v>
      </c>
      <c r="B33" s="2">
        <v>180</v>
      </c>
      <c r="C33" s="2">
        <v>1.82</v>
      </c>
      <c r="D33" s="2">
        <v>30.9</v>
      </c>
      <c r="E33" s="2">
        <v>17</v>
      </c>
      <c r="F33" s="2">
        <v>14.981</v>
      </c>
      <c r="H33" s="2" t="s">
        <v>20</v>
      </c>
      <c r="I33" s="2">
        <v>16</v>
      </c>
      <c r="J33" s="2">
        <v>30</v>
      </c>
      <c r="K33" s="2">
        <v>59.981000000000002</v>
      </c>
      <c r="L33" s="2">
        <v>42.4</v>
      </c>
      <c r="M33" s="2">
        <v>2.58</v>
      </c>
      <c r="N33" s="2">
        <v>16.399999999999999</v>
      </c>
      <c r="O33" s="2">
        <v>12.7019</v>
      </c>
      <c r="P33" s="2">
        <f t="shared" si="0"/>
        <v>0.77450609756097566</v>
      </c>
      <c r="Q33" s="2">
        <f t="shared" si="1"/>
        <v>12.7019</v>
      </c>
      <c r="R33" s="2">
        <v>6.3251999999999997</v>
      </c>
      <c r="S33" s="2">
        <f t="shared" si="2"/>
        <v>46.470365853658535</v>
      </c>
      <c r="T33" s="2">
        <v>14.1</v>
      </c>
    </row>
    <row r="34" spans="1:20" x14ac:dyDescent="0.25">
      <c r="A34" s="2" t="s">
        <v>6</v>
      </c>
      <c r="B34" s="2">
        <v>0</v>
      </c>
      <c r="C34" s="2">
        <v>3.2</v>
      </c>
      <c r="D34" s="2">
        <v>39</v>
      </c>
      <c r="E34" s="2">
        <v>12.2</v>
      </c>
      <c r="F34" s="2">
        <v>100</v>
      </c>
      <c r="H34" s="2" t="s">
        <v>5</v>
      </c>
      <c r="I34" s="2">
        <v>1</v>
      </c>
      <c r="J34" s="2">
        <v>90</v>
      </c>
      <c r="K34" s="2">
        <v>41.930999999999997</v>
      </c>
      <c r="L34" s="2">
        <v>39.1</v>
      </c>
      <c r="M34" s="2">
        <v>2.1800000000000002</v>
      </c>
      <c r="N34" s="2">
        <v>18</v>
      </c>
      <c r="O34" s="2">
        <v>9.9981000000000009</v>
      </c>
      <c r="P34" s="2">
        <f t="shared" si="0"/>
        <v>0.55545</v>
      </c>
      <c r="Q34" s="2">
        <f t="shared" si="1"/>
        <v>9.9981000000000009</v>
      </c>
      <c r="R34" s="2">
        <v>2.4037000000000002</v>
      </c>
      <c r="S34" s="2">
        <f t="shared" si="2"/>
        <v>33.326999999999998</v>
      </c>
      <c r="T34" s="2">
        <v>15.7</v>
      </c>
    </row>
    <row r="35" spans="1:20" x14ac:dyDescent="0.25">
      <c r="A35" s="2" t="s">
        <v>6</v>
      </c>
      <c r="B35" s="2">
        <v>30</v>
      </c>
      <c r="C35" s="2">
        <v>3.22</v>
      </c>
      <c r="D35" s="2">
        <v>31.1</v>
      </c>
      <c r="E35" s="2">
        <v>9.6999999999999993</v>
      </c>
      <c r="F35" s="2">
        <v>39.018000000000001</v>
      </c>
      <c r="H35" s="2" t="s">
        <v>7</v>
      </c>
      <c r="I35" s="2">
        <v>2</v>
      </c>
      <c r="J35" s="2">
        <v>90</v>
      </c>
      <c r="K35" s="2">
        <v>40.716000000000001</v>
      </c>
      <c r="L35" s="2">
        <v>28.2</v>
      </c>
      <c r="M35" s="2">
        <v>1.74</v>
      </c>
      <c r="N35" s="2">
        <v>16.3</v>
      </c>
      <c r="O35" s="2">
        <v>12.962400000000001</v>
      </c>
      <c r="P35" s="2">
        <f t="shared" si="0"/>
        <v>0.79523926380368093</v>
      </c>
      <c r="Q35" s="2">
        <f t="shared" si="1"/>
        <v>12.962400000000001</v>
      </c>
      <c r="R35" s="2">
        <v>2.4613</v>
      </c>
      <c r="S35" s="2">
        <f t="shared" si="2"/>
        <v>47.714355828220853</v>
      </c>
      <c r="T35" s="2">
        <v>15.5</v>
      </c>
    </row>
    <row r="36" spans="1:20" x14ac:dyDescent="0.25">
      <c r="A36" s="2" t="s">
        <v>6</v>
      </c>
      <c r="B36" s="2">
        <v>90</v>
      </c>
      <c r="C36" s="2">
        <v>2.46</v>
      </c>
      <c r="D36" s="2">
        <v>22.4</v>
      </c>
      <c r="E36" s="2">
        <v>9.1</v>
      </c>
      <c r="F36" s="2">
        <v>32.085999999999999</v>
      </c>
      <c r="H36" s="2" t="s">
        <v>11</v>
      </c>
      <c r="I36" s="2">
        <v>3</v>
      </c>
      <c r="J36" s="2">
        <v>90</v>
      </c>
      <c r="K36" s="2">
        <v>15.537000000000001</v>
      </c>
      <c r="L36" s="2">
        <v>26.1</v>
      </c>
      <c r="M36" s="2">
        <v>2.2400000000000002</v>
      </c>
      <c r="N36" s="2">
        <v>11.7</v>
      </c>
      <c r="O36" s="2">
        <v>5.5319000000000003</v>
      </c>
      <c r="P36" s="2">
        <f t="shared" si="0"/>
        <v>0.47281196581196588</v>
      </c>
      <c r="Q36" s="2">
        <f t="shared" si="1"/>
        <v>5.5319000000000003</v>
      </c>
      <c r="R36" s="2">
        <v>1.3951</v>
      </c>
      <c r="S36" s="2">
        <f t="shared" si="2"/>
        <v>28.368717948717954</v>
      </c>
      <c r="T36" s="2">
        <v>15.5</v>
      </c>
    </row>
    <row r="37" spans="1:20" x14ac:dyDescent="0.25">
      <c r="A37" s="2" t="s">
        <v>6</v>
      </c>
      <c r="B37" s="2">
        <v>180</v>
      </c>
      <c r="C37" s="2">
        <v>2.5</v>
      </c>
      <c r="D37" s="2">
        <v>22.5</v>
      </c>
      <c r="E37" s="2">
        <v>9</v>
      </c>
      <c r="F37" s="2">
        <v>28.972999999999999</v>
      </c>
      <c r="H37" s="2" t="s">
        <v>9</v>
      </c>
      <c r="I37" s="2">
        <v>4</v>
      </c>
      <c r="J37" s="2">
        <v>90</v>
      </c>
      <c r="K37" s="2">
        <v>34.847999999999999</v>
      </c>
      <c r="L37" s="2">
        <v>42.3</v>
      </c>
      <c r="M37" s="2">
        <v>2.4500000000000002</v>
      </c>
      <c r="N37" s="2">
        <v>17.3</v>
      </c>
      <c r="O37" s="2">
        <v>12.014200000000001</v>
      </c>
      <c r="P37" s="2">
        <f t="shared" si="0"/>
        <v>0.6944624277456648</v>
      </c>
      <c r="Q37" s="2">
        <f t="shared" si="1"/>
        <v>12.014200000000002</v>
      </c>
      <c r="R37" s="2">
        <v>2.6608000000000001</v>
      </c>
      <c r="S37" s="2">
        <f t="shared" si="2"/>
        <v>41.667745664739883</v>
      </c>
      <c r="T37" s="2">
        <v>15.8</v>
      </c>
    </row>
    <row r="38" spans="1:20" x14ac:dyDescent="0.25">
      <c r="A38" s="4" t="s">
        <v>8</v>
      </c>
      <c r="B38" s="2">
        <v>0</v>
      </c>
      <c r="C38" s="2">
        <v>1.53</v>
      </c>
      <c r="D38" s="2">
        <v>43.6</v>
      </c>
      <c r="E38" s="2">
        <v>28.5</v>
      </c>
      <c r="F38" s="2">
        <v>100</v>
      </c>
      <c r="H38" s="2" t="s">
        <v>39</v>
      </c>
      <c r="I38" s="2">
        <v>5</v>
      </c>
      <c r="J38" s="2">
        <v>90</v>
      </c>
      <c r="K38" s="2">
        <v>39.036999999999999</v>
      </c>
      <c r="L38" s="2">
        <v>29.1</v>
      </c>
      <c r="M38" s="2">
        <v>1.87</v>
      </c>
      <c r="N38" s="2">
        <v>15.6</v>
      </c>
      <c r="O38" s="2">
        <v>11.2308</v>
      </c>
      <c r="P38" s="2">
        <f t="shared" si="0"/>
        <v>0.719923076923077</v>
      </c>
      <c r="Q38" s="2">
        <f t="shared" si="1"/>
        <v>11.2308</v>
      </c>
      <c r="R38" s="2">
        <v>2.7515000000000001</v>
      </c>
      <c r="S38" s="2">
        <f t="shared" si="2"/>
        <v>43.195384615384619</v>
      </c>
      <c r="T38" s="2">
        <v>14.8</v>
      </c>
    </row>
    <row r="39" spans="1:20" x14ac:dyDescent="0.25">
      <c r="A39" s="4" t="s">
        <v>8</v>
      </c>
      <c r="B39" s="2">
        <v>30</v>
      </c>
      <c r="C39" s="2">
        <v>2.19</v>
      </c>
      <c r="D39" s="2">
        <v>48.1</v>
      </c>
      <c r="E39" s="2">
        <v>22</v>
      </c>
      <c r="F39" s="2">
        <v>75.400000000000006</v>
      </c>
      <c r="H39" s="2" t="s">
        <v>17</v>
      </c>
      <c r="I39" s="2">
        <v>6</v>
      </c>
      <c r="J39" s="2">
        <v>90</v>
      </c>
      <c r="K39" s="2">
        <v>27.134</v>
      </c>
      <c r="L39" s="2">
        <v>32.799999999999997</v>
      </c>
      <c r="M39" s="2">
        <v>2.2599999999999998</v>
      </c>
      <c r="N39" s="2">
        <v>14.5</v>
      </c>
      <c r="O39" s="2">
        <v>8.5097000000000005</v>
      </c>
      <c r="P39" s="2">
        <f t="shared" si="0"/>
        <v>0.58687586206896558</v>
      </c>
      <c r="Q39" s="2">
        <f t="shared" si="1"/>
        <v>8.5097000000000005</v>
      </c>
      <c r="R39" s="2">
        <v>3.4653</v>
      </c>
      <c r="S39" s="2">
        <f t="shared" si="2"/>
        <v>35.212551724137938</v>
      </c>
      <c r="T39" s="2">
        <v>13.8</v>
      </c>
    </row>
    <row r="40" spans="1:20" x14ac:dyDescent="0.25">
      <c r="A40" s="4" t="s">
        <v>8</v>
      </c>
      <c r="B40" s="2">
        <v>90</v>
      </c>
      <c r="C40" s="2">
        <v>2.1</v>
      </c>
      <c r="D40" s="2">
        <v>44.3</v>
      </c>
      <c r="E40" s="2">
        <v>21.1</v>
      </c>
      <c r="F40" s="2">
        <v>64.17</v>
      </c>
      <c r="H40" s="2" t="s">
        <v>13</v>
      </c>
      <c r="I40" s="2">
        <v>7</v>
      </c>
      <c r="J40" s="2">
        <v>90</v>
      </c>
      <c r="K40" s="2">
        <v>57.307000000000002</v>
      </c>
      <c r="L40" s="2">
        <v>33.6</v>
      </c>
      <c r="M40" s="2">
        <v>2.68</v>
      </c>
      <c r="N40" s="2">
        <v>12.5</v>
      </c>
      <c r="O40" s="2">
        <v>18.466100000000001</v>
      </c>
      <c r="P40" s="2">
        <f t="shared" si="0"/>
        <v>1.4772880000000002</v>
      </c>
      <c r="Q40" s="2">
        <f t="shared" si="1"/>
        <v>18.466100000000001</v>
      </c>
      <c r="R40" s="2">
        <v>1.6768000000000001</v>
      </c>
      <c r="S40" s="2">
        <f t="shared" si="2"/>
        <v>88.637280000000004</v>
      </c>
      <c r="T40" s="2">
        <v>18</v>
      </c>
    </row>
    <row r="41" spans="1:20" x14ac:dyDescent="0.25">
      <c r="A41" s="4" t="s">
        <v>8</v>
      </c>
      <c r="B41" s="2">
        <v>180</v>
      </c>
      <c r="C41" s="2">
        <v>2.02</v>
      </c>
      <c r="D41" s="2">
        <v>33.700000000000003</v>
      </c>
      <c r="E41" s="2">
        <v>16.7</v>
      </c>
      <c r="F41" s="2">
        <v>52.405000000000001</v>
      </c>
      <c r="H41" s="2" t="s">
        <v>19</v>
      </c>
      <c r="I41" s="2">
        <v>8</v>
      </c>
      <c r="J41" s="2">
        <v>90</v>
      </c>
      <c r="K41" s="2">
        <v>20.146000000000001</v>
      </c>
      <c r="L41" s="2">
        <v>44</v>
      </c>
      <c r="M41" s="2">
        <v>2.2400000000000002</v>
      </c>
      <c r="N41" s="2">
        <v>19.7</v>
      </c>
      <c r="O41" s="2">
        <v>8.8369</v>
      </c>
      <c r="P41" s="2">
        <f t="shared" si="0"/>
        <v>0.44857360406091373</v>
      </c>
      <c r="Q41" s="2">
        <f t="shared" si="1"/>
        <v>8.8369</v>
      </c>
      <c r="R41" s="2">
        <v>2.9068999999999998</v>
      </c>
      <c r="S41" s="2">
        <f t="shared" si="2"/>
        <v>26.91441624365482</v>
      </c>
      <c r="T41" s="2">
        <v>9.9</v>
      </c>
    </row>
    <row r="42" spans="1:20" x14ac:dyDescent="0.25">
      <c r="A42" s="2" t="s">
        <v>10</v>
      </c>
      <c r="B42" s="2">
        <v>0</v>
      </c>
      <c r="C42" s="2">
        <v>1.5</v>
      </c>
      <c r="D42" s="2">
        <v>40</v>
      </c>
      <c r="E42" s="2">
        <v>26.8</v>
      </c>
      <c r="F42" s="2">
        <v>100</v>
      </c>
      <c r="H42" s="2" t="s">
        <v>6</v>
      </c>
      <c r="I42" s="2">
        <v>9</v>
      </c>
      <c r="J42" s="2">
        <v>90</v>
      </c>
      <c r="K42" s="2">
        <v>32.085999999999999</v>
      </c>
      <c r="L42" s="2">
        <v>22.4</v>
      </c>
      <c r="M42" s="2">
        <v>2.46</v>
      </c>
      <c r="N42" s="2">
        <v>9.1</v>
      </c>
      <c r="R42" s="2">
        <v>1.7318</v>
      </c>
      <c r="S42" s="2">
        <f t="shared" si="2"/>
        <v>0</v>
      </c>
      <c r="T42" s="2">
        <v>13.8</v>
      </c>
    </row>
    <row r="43" spans="1:20" x14ac:dyDescent="0.25">
      <c r="A43" s="2" t="s">
        <v>10</v>
      </c>
      <c r="B43" s="2">
        <v>30</v>
      </c>
      <c r="C43" s="2">
        <v>1.95</v>
      </c>
      <c r="D43" s="2">
        <v>41.2</v>
      </c>
      <c r="E43" s="2">
        <v>21.1</v>
      </c>
      <c r="F43" s="2">
        <v>67.454999999999998</v>
      </c>
      <c r="H43" s="2" t="s">
        <v>8</v>
      </c>
      <c r="I43" s="2">
        <v>10</v>
      </c>
      <c r="J43" s="2">
        <v>90</v>
      </c>
      <c r="K43" s="2">
        <v>64.17</v>
      </c>
      <c r="L43" s="2">
        <v>44.3</v>
      </c>
      <c r="M43" s="2">
        <v>2.1</v>
      </c>
      <c r="N43" s="2">
        <v>21.1</v>
      </c>
      <c r="O43" s="2">
        <v>16.402899999999999</v>
      </c>
      <c r="P43" s="2">
        <f t="shared" si="0"/>
        <v>0.77738862559241695</v>
      </c>
      <c r="Q43" s="2">
        <f t="shared" si="1"/>
        <v>16.402899999999999</v>
      </c>
      <c r="R43" s="2">
        <v>0.86950000000000005</v>
      </c>
      <c r="S43" s="2">
        <f t="shared" si="2"/>
        <v>46.643317535545016</v>
      </c>
      <c r="T43" s="2">
        <v>16.3</v>
      </c>
    </row>
    <row r="44" spans="1:20" x14ac:dyDescent="0.25">
      <c r="A44" s="2" t="s">
        <v>10</v>
      </c>
      <c r="B44" s="2">
        <v>90</v>
      </c>
      <c r="C44" s="2">
        <v>2.0699999999999998</v>
      </c>
      <c r="D44" s="2">
        <v>33.200000000000003</v>
      </c>
      <c r="E44" s="2">
        <v>16.100000000000001</v>
      </c>
      <c r="F44" s="2">
        <v>40.716000000000001</v>
      </c>
      <c r="H44" s="2" t="s">
        <v>10</v>
      </c>
      <c r="I44" s="2">
        <v>11</v>
      </c>
      <c r="J44" s="2">
        <v>90</v>
      </c>
      <c r="K44" s="2">
        <v>40.716000000000001</v>
      </c>
      <c r="L44" s="2">
        <v>33.200000000000003</v>
      </c>
      <c r="M44" s="2">
        <v>2.0699999999999998</v>
      </c>
      <c r="N44" s="2">
        <v>16.100000000000001</v>
      </c>
      <c r="O44" s="2">
        <v>19.606200000000001</v>
      </c>
      <c r="P44" s="2">
        <f t="shared" si="0"/>
        <v>1.217776397515528</v>
      </c>
      <c r="Q44" s="2">
        <f t="shared" si="1"/>
        <v>19.606200000000001</v>
      </c>
      <c r="R44" s="2">
        <v>3.0960999999999999</v>
      </c>
      <c r="S44" s="2">
        <f t="shared" si="2"/>
        <v>73.066583850931679</v>
      </c>
      <c r="T44" s="2">
        <v>18.399999999999999</v>
      </c>
    </row>
    <row r="45" spans="1:20" x14ac:dyDescent="0.25">
      <c r="A45" s="2" t="s">
        <v>10</v>
      </c>
      <c r="B45" s="2">
        <v>180</v>
      </c>
      <c r="C45" s="2">
        <v>2.12</v>
      </c>
      <c r="D45" s="2">
        <v>27.2</v>
      </c>
      <c r="E45" s="2">
        <v>12.8</v>
      </c>
      <c r="F45" s="2">
        <v>33.564999999999998</v>
      </c>
      <c r="H45" s="2" t="s">
        <v>12</v>
      </c>
      <c r="I45" s="2">
        <v>12</v>
      </c>
      <c r="J45" s="2">
        <v>90</v>
      </c>
      <c r="K45" s="2">
        <v>53.386000000000003</v>
      </c>
      <c r="L45" s="2">
        <v>32.4</v>
      </c>
      <c r="M45" s="2">
        <v>2.21</v>
      </c>
      <c r="N45" s="2">
        <v>14.7</v>
      </c>
      <c r="O45" s="2">
        <v>12.011100000000001</v>
      </c>
      <c r="P45" s="2">
        <f t="shared" si="0"/>
        <v>0.81708163265306133</v>
      </c>
      <c r="Q45" s="2">
        <f t="shared" si="1"/>
        <v>12.011100000000001</v>
      </c>
      <c r="R45" s="2">
        <v>1.4981</v>
      </c>
      <c r="S45" s="2">
        <f t="shared" si="2"/>
        <v>49.024897959183676</v>
      </c>
      <c r="T45" s="2">
        <v>15.8</v>
      </c>
    </row>
    <row r="46" spans="1:20" x14ac:dyDescent="0.25">
      <c r="A46" s="2" t="s">
        <v>12</v>
      </c>
      <c r="B46" s="2">
        <v>0</v>
      </c>
      <c r="C46" s="2">
        <v>1.53</v>
      </c>
      <c r="D46" s="2">
        <v>38.1</v>
      </c>
      <c r="E46" s="2">
        <v>25</v>
      </c>
      <c r="F46" s="2">
        <v>100</v>
      </c>
      <c r="H46" s="2" t="s">
        <v>14</v>
      </c>
      <c r="I46" s="2">
        <v>13</v>
      </c>
      <c r="J46" s="2">
        <v>90</v>
      </c>
      <c r="K46" s="2">
        <v>53.271999999999998</v>
      </c>
      <c r="L46" s="2">
        <v>40.4</v>
      </c>
      <c r="M46" s="2">
        <v>2.2400000000000002</v>
      </c>
      <c r="N46" s="2">
        <v>18</v>
      </c>
      <c r="O46" s="2">
        <v>17.1843</v>
      </c>
      <c r="P46" s="2">
        <f t="shared" si="0"/>
        <v>0.95468333333333333</v>
      </c>
      <c r="Q46" s="2">
        <f t="shared" si="1"/>
        <v>17.1843</v>
      </c>
      <c r="R46" s="2">
        <v>1.4137</v>
      </c>
      <c r="S46" s="2">
        <f t="shared" si="2"/>
        <v>57.280999999999992</v>
      </c>
      <c r="T46" s="2">
        <v>15.7</v>
      </c>
    </row>
    <row r="47" spans="1:20" x14ac:dyDescent="0.25">
      <c r="A47" s="2" t="s">
        <v>12</v>
      </c>
      <c r="B47" s="2">
        <v>30</v>
      </c>
      <c r="C47" s="2">
        <v>2.0299999999999998</v>
      </c>
      <c r="D47" s="2">
        <v>34.9</v>
      </c>
      <c r="E47" s="2">
        <v>17.2</v>
      </c>
      <c r="F47" s="2">
        <v>67.823999999999998</v>
      </c>
      <c r="H47" s="2" t="s">
        <v>16</v>
      </c>
      <c r="I47" s="2">
        <v>14</v>
      </c>
      <c r="J47" s="2">
        <v>90</v>
      </c>
      <c r="K47" s="2">
        <v>48.93</v>
      </c>
      <c r="L47" s="2">
        <v>31</v>
      </c>
      <c r="M47" s="2">
        <v>2.31</v>
      </c>
      <c r="N47" s="2">
        <v>13.4</v>
      </c>
      <c r="O47" s="2">
        <v>4.7512999999999996</v>
      </c>
      <c r="P47" s="2">
        <f t="shared" si="0"/>
        <v>0.35457462686567159</v>
      </c>
      <c r="Q47" s="2">
        <f t="shared" si="1"/>
        <v>4.7512999999999996</v>
      </c>
      <c r="R47" s="2">
        <v>1.2616000000000001</v>
      </c>
      <c r="S47" s="2">
        <f t="shared" si="2"/>
        <v>21.274477611940295</v>
      </c>
      <c r="T47" s="2">
        <v>20.100000000000001</v>
      </c>
    </row>
    <row r="48" spans="1:20" x14ac:dyDescent="0.25">
      <c r="A48" s="2" t="s">
        <v>12</v>
      </c>
      <c r="B48" s="2">
        <v>90</v>
      </c>
      <c r="C48" s="2">
        <v>2.21</v>
      </c>
      <c r="D48" s="2">
        <v>32.4</v>
      </c>
      <c r="E48" s="2">
        <v>14.7</v>
      </c>
      <c r="F48" s="2">
        <v>53.386000000000003</v>
      </c>
      <c r="H48" s="2" t="s">
        <v>18</v>
      </c>
      <c r="I48" s="2">
        <v>15</v>
      </c>
      <c r="J48" s="2">
        <v>90</v>
      </c>
      <c r="K48" s="2">
        <v>58.555</v>
      </c>
      <c r="L48" s="2">
        <v>26.9</v>
      </c>
      <c r="M48" s="2">
        <v>2.82</v>
      </c>
      <c r="N48" s="2">
        <v>9.5</v>
      </c>
      <c r="O48" s="2">
        <v>12.2705</v>
      </c>
      <c r="P48" s="2">
        <f t="shared" si="0"/>
        <v>1.2916315789473685</v>
      </c>
      <c r="Q48" s="2">
        <f t="shared" si="1"/>
        <v>12.2705</v>
      </c>
      <c r="R48" s="2">
        <v>1.2079</v>
      </c>
      <c r="S48" s="2">
        <f t="shared" si="2"/>
        <v>77.497894736842113</v>
      </c>
      <c r="T48" s="2">
        <v>16.799999999999997</v>
      </c>
    </row>
    <row r="49" spans="1:20" x14ac:dyDescent="0.25">
      <c r="A49" s="2" t="s">
        <v>12</v>
      </c>
      <c r="B49" s="2">
        <v>180</v>
      </c>
      <c r="C49" s="2">
        <v>2.2400000000000002</v>
      </c>
      <c r="D49" s="2">
        <v>27</v>
      </c>
      <c r="E49" s="2">
        <v>12</v>
      </c>
      <c r="F49" s="2">
        <v>46.701000000000001</v>
      </c>
      <c r="H49" s="2" t="s">
        <v>20</v>
      </c>
      <c r="I49" s="2">
        <v>16</v>
      </c>
      <c r="J49" s="2">
        <v>90</v>
      </c>
      <c r="K49" s="2">
        <v>48.216999999999999</v>
      </c>
      <c r="L49" s="2">
        <v>32.200000000000003</v>
      </c>
      <c r="M49" s="2">
        <v>2.63</v>
      </c>
      <c r="N49" s="2">
        <v>12.3</v>
      </c>
      <c r="O49" s="2">
        <v>14.7234</v>
      </c>
      <c r="P49" s="2">
        <f t="shared" si="0"/>
        <v>1.1970243902439024</v>
      </c>
      <c r="Q49" s="2">
        <f t="shared" si="1"/>
        <v>14.7234</v>
      </c>
      <c r="R49" s="2">
        <v>1.3735999999999999</v>
      </c>
      <c r="S49" s="2">
        <f>P49*0.6*100</f>
        <v>71.821463414634152</v>
      </c>
      <c r="T49" s="2">
        <v>11.8</v>
      </c>
    </row>
    <row r="50" spans="1:20" x14ac:dyDescent="0.25">
      <c r="A50" s="2" t="s">
        <v>14</v>
      </c>
      <c r="B50" s="2">
        <v>0</v>
      </c>
      <c r="C50" s="2">
        <v>1.39</v>
      </c>
      <c r="D50" s="2">
        <v>40.299999999999997</v>
      </c>
      <c r="E50" s="2">
        <v>29</v>
      </c>
      <c r="F50" s="2">
        <v>100</v>
      </c>
      <c r="H50" s="2" t="s">
        <v>5</v>
      </c>
      <c r="I50" s="2">
        <v>1</v>
      </c>
      <c r="J50" s="2">
        <v>180</v>
      </c>
      <c r="K50" s="2">
        <v>32.368000000000002</v>
      </c>
      <c r="L50" s="2">
        <v>36.1</v>
      </c>
      <c r="M50" s="2">
        <v>2.3199999999999998</v>
      </c>
      <c r="N50" s="2">
        <v>15.6</v>
      </c>
      <c r="R50" s="2">
        <v>1.1129</v>
      </c>
      <c r="T50" s="2">
        <v>17.2</v>
      </c>
    </row>
    <row r="51" spans="1:20" x14ac:dyDescent="0.25">
      <c r="A51" s="2" t="s">
        <v>14</v>
      </c>
      <c r="B51" s="2">
        <v>30</v>
      </c>
      <c r="C51" s="2">
        <v>1.79</v>
      </c>
      <c r="D51" s="2">
        <v>33.799999999999997</v>
      </c>
      <c r="E51" s="2">
        <v>18.899999999999999</v>
      </c>
      <c r="F51" s="2">
        <v>65.736000000000004</v>
      </c>
      <c r="H51" s="2" t="s">
        <v>7</v>
      </c>
      <c r="I51" s="2">
        <v>2</v>
      </c>
      <c r="J51" s="2">
        <v>180</v>
      </c>
      <c r="K51" s="2">
        <v>33.332999999999998</v>
      </c>
      <c r="L51" s="2">
        <v>26.1</v>
      </c>
      <c r="M51" s="2">
        <v>1.71</v>
      </c>
      <c r="N51" s="2">
        <v>15.3</v>
      </c>
      <c r="R51" s="2">
        <v>0.82689999999999997</v>
      </c>
      <c r="T51" s="2">
        <v>21</v>
      </c>
    </row>
    <row r="52" spans="1:20" x14ac:dyDescent="0.25">
      <c r="A52" s="2" t="s">
        <v>14</v>
      </c>
      <c r="B52" s="2">
        <v>90</v>
      </c>
      <c r="C52" s="2">
        <v>2.2400000000000002</v>
      </c>
      <c r="D52" s="2">
        <v>40.4</v>
      </c>
      <c r="E52" s="2">
        <v>18</v>
      </c>
      <c r="F52" s="2">
        <v>53.271999999999998</v>
      </c>
      <c r="H52" s="2" t="s">
        <v>11</v>
      </c>
      <c r="I52" s="2">
        <v>3</v>
      </c>
      <c r="J52" s="2">
        <v>180</v>
      </c>
      <c r="K52" s="2">
        <v>14.081</v>
      </c>
      <c r="L52" s="2">
        <v>20.8</v>
      </c>
      <c r="M52" s="2">
        <v>2.0699999999999998</v>
      </c>
      <c r="N52" s="2">
        <v>10.1</v>
      </c>
      <c r="R52" s="2">
        <v>0.378</v>
      </c>
      <c r="T52" s="2">
        <v>14.5</v>
      </c>
    </row>
    <row r="53" spans="1:20" x14ac:dyDescent="0.25">
      <c r="A53" s="2" t="s">
        <v>14</v>
      </c>
      <c r="B53" s="2">
        <v>180</v>
      </c>
      <c r="C53" s="2">
        <v>2.2200000000000002</v>
      </c>
      <c r="D53" s="2">
        <v>32.4</v>
      </c>
      <c r="E53" s="2">
        <v>14.6</v>
      </c>
      <c r="F53" s="2">
        <v>45.075000000000003</v>
      </c>
      <c r="H53" s="2" t="s">
        <v>9</v>
      </c>
      <c r="I53" s="2">
        <v>4</v>
      </c>
      <c r="J53" s="2">
        <v>180</v>
      </c>
      <c r="K53" s="2">
        <v>27.54</v>
      </c>
      <c r="L53" s="2">
        <v>30.7</v>
      </c>
      <c r="M53" s="2">
        <v>2.06</v>
      </c>
      <c r="N53" s="2">
        <v>14.9</v>
      </c>
      <c r="R53" s="2">
        <v>0.97330000000000005</v>
      </c>
      <c r="T53" s="2">
        <v>18</v>
      </c>
    </row>
    <row r="54" spans="1:20" x14ac:dyDescent="0.25">
      <c r="A54" s="2" t="s">
        <v>16</v>
      </c>
      <c r="B54" s="2">
        <v>0</v>
      </c>
      <c r="C54" s="2">
        <v>1.79</v>
      </c>
      <c r="D54" s="2">
        <v>35.700000000000003</v>
      </c>
      <c r="E54" s="2">
        <v>19.899999999999999</v>
      </c>
      <c r="F54" s="2">
        <v>100</v>
      </c>
      <c r="H54" s="2" t="s">
        <v>39</v>
      </c>
      <c r="I54" s="2">
        <v>5</v>
      </c>
      <c r="J54" s="2">
        <v>180</v>
      </c>
      <c r="K54" s="2">
        <v>30.481000000000002</v>
      </c>
      <c r="L54" s="2">
        <v>24</v>
      </c>
      <c r="M54" s="2">
        <v>1.88</v>
      </c>
      <c r="N54" s="2">
        <v>12.9</v>
      </c>
      <c r="R54" s="2">
        <v>0.90500000000000003</v>
      </c>
      <c r="T54" s="2">
        <v>16.600000000000001</v>
      </c>
    </row>
    <row r="55" spans="1:20" x14ac:dyDescent="0.25">
      <c r="A55" s="2" t="s">
        <v>16</v>
      </c>
      <c r="B55" s="2">
        <v>30</v>
      </c>
      <c r="C55" s="2">
        <v>2.0699999999999998</v>
      </c>
      <c r="D55" s="2">
        <v>32</v>
      </c>
      <c r="E55" s="2">
        <v>15.5</v>
      </c>
      <c r="F55" s="2">
        <v>59.981000000000002</v>
      </c>
      <c r="H55" s="2" t="s">
        <v>17</v>
      </c>
      <c r="I55" s="2">
        <v>6</v>
      </c>
      <c r="J55" s="2">
        <v>180</v>
      </c>
      <c r="K55" s="2">
        <v>16.806000000000001</v>
      </c>
      <c r="L55" s="2">
        <v>31</v>
      </c>
      <c r="M55" s="2">
        <v>2.0499999999999998</v>
      </c>
      <c r="N55" s="2">
        <v>15.1</v>
      </c>
      <c r="R55" s="2">
        <v>1.9677</v>
      </c>
      <c r="T55" s="2">
        <v>16.600000000000001</v>
      </c>
    </row>
    <row r="56" spans="1:20" x14ac:dyDescent="0.25">
      <c r="A56" s="2" t="s">
        <v>16</v>
      </c>
      <c r="B56" s="2">
        <v>90</v>
      </c>
      <c r="C56" s="2">
        <v>2.31</v>
      </c>
      <c r="D56" s="2">
        <v>31</v>
      </c>
      <c r="E56" s="2">
        <v>13.4</v>
      </c>
      <c r="F56" s="2">
        <v>48.93</v>
      </c>
      <c r="H56" s="2" t="s">
        <v>13</v>
      </c>
      <c r="I56" s="2">
        <v>7</v>
      </c>
      <c r="J56" s="2">
        <v>180</v>
      </c>
      <c r="K56" s="2">
        <v>46.790999999999997</v>
      </c>
      <c r="L56" s="2">
        <v>30</v>
      </c>
      <c r="M56" s="2">
        <v>2.46</v>
      </c>
      <c r="N56" s="2">
        <v>12.2</v>
      </c>
      <c r="R56" s="2">
        <v>0.78220000000000001</v>
      </c>
      <c r="T56" s="2">
        <v>17.600000000000001</v>
      </c>
    </row>
    <row r="57" spans="1:20" x14ac:dyDescent="0.25">
      <c r="A57" s="2" t="s">
        <v>16</v>
      </c>
      <c r="B57" s="2">
        <v>180</v>
      </c>
      <c r="C57" s="2">
        <v>2.39</v>
      </c>
      <c r="D57" s="2">
        <v>30.1</v>
      </c>
      <c r="E57" s="2">
        <v>12</v>
      </c>
      <c r="F57" s="2">
        <v>44.83</v>
      </c>
      <c r="H57" s="2" t="s">
        <v>19</v>
      </c>
      <c r="I57" s="2">
        <v>8</v>
      </c>
      <c r="J57" s="2">
        <v>180</v>
      </c>
      <c r="K57" s="2">
        <v>14.981</v>
      </c>
      <c r="L57" s="2">
        <v>30.9</v>
      </c>
      <c r="M57" s="2">
        <v>1.82</v>
      </c>
      <c r="N57" s="2">
        <v>17</v>
      </c>
      <c r="R57" s="2">
        <v>1.2902</v>
      </c>
      <c r="T57" s="2">
        <v>12.2</v>
      </c>
    </row>
    <row r="58" spans="1:20" x14ac:dyDescent="0.25">
      <c r="A58" s="2" t="s">
        <v>18</v>
      </c>
      <c r="B58" s="2">
        <v>0</v>
      </c>
      <c r="C58" s="2">
        <v>2.64</v>
      </c>
      <c r="D58" s="2">
        <v>35.4</v>
      </c>
      <c r="E58" s="2">
        <v>13.4</v>
      </c>
      <c r="F58" s="2">
        <v>100</v>
      </c>
      <c r="H58" s="2" t="s">
        <v>6</v>
      </c>
      <c r="I58" s="2">
        <v>9</v>
      </c>
      <c r="J58" s="2">
        <v>180</v>
      </c>
      <c r="K58" s="2">
        <v>28.972999999999999</v>
      </c>
      <c r="L58" s="2">
        <v>22.5</v>
      </c>
      <c r="M58" s="2">
        <v>2.5</v>
      </c>
      <c r="N58" s="2">
        <v>9</v>
      </c>
      <c r="R58" s="2">
        <v>0.68740000000000001</v>
      </c>
      <c r="T58" s="2">
        <v>15.1</v>
      </c>
    </row>
    <row r="59" spans="1:20" x14ac:dyDescent="0.25">
      <c r="A59" s="2" t="s">
        <v>18</v>
      </c>
      <c r="B59" s="2">
        <v>30</v>
      </c>
      <c r="C59" s="2">
        <v>2.73</v>
      </c>
      <c r="D59" s="2">
        <v>30.4</v>
      </c>
      <c r="E59" s="2">
        <v>11.2</v>
      </c>
      <c r="F59" s="2">
        <v>73.528000000000006</v>
      </c>
      <c r="H59" s="2" t="s">
        <v>8</v>
      </c>
      <c r="I59" s="2">
        <v>10</v>
      </c>
      <c r="J59" s="2">
        <v>180</v>
      </c>
      <c r="K59" s="2">
        <v>52.405000000000001</v>
      </c>
      <c r="L59" s="2">
        <v>33.700000000000003</v>
      </c>
      <c r="M59" s="2">
        <v>2.02</v>
      </c>
      <c r="N59" s="2">
        <v>16.7</v>
      </c>
      <c r="R59" s="2">
        <v>0.81979999999999997</v>
      </c>
      <c r="T59" s="2">
        <v>15.6</v>
      </c>
    </row>
    <row r="60" spans="1:20" x14ac:dyDescent="0.25">
      <c r="A60" s="2" t="s">
        <v>18</v>
      </c>
      <c r="B60" s="2">
        <v>90</v>
      </c>
      <c r="C60" s="2">
        <v>2.82</v>
      </c>
      <c r="D60" s="2">
        <v>26.9</v>
      </c>
      <c r="E60" s="2">
        <v>9.5</v>
      </c>
      <c r="F60" s="2">
        <v>58.555</v>
      </c>
      <c r="H60" s="2" t="s">
        <v>10</v>
      </c>
      <c r="I60" s="2">
        <v>11</v>
      </c>
      <c r="J60" s="2">
        <v>180</v>
      </c>
      <c r="K60" s="2">
        <v>33.564999999999998</v>
      </c>
      <c r="L60" s="2">
        <v>27.2</v>
      </c>
      <c r="M60" s="2">
        <v>2.12</v>
      </c>
      <c r="N60" s="2">
        <v>12.8</v>
      </c>
      <c r="R60" s="2">
        <v>0.79610000000000003</v>
      </c>
      <c r="T60" s="2">
        <v>17.7</v>
      </c>
    </row>
    <row r="61" spans="1:20" x14ac:dyDescent="0.25">
      <c r="A61" s="2" t="s">
        <v>18</v>
      </c>
      <c r="B61" s="2">
        <v>180</v>
      </c>
      <c r="C61" s="2">
        <v>2.84</v>
      </c>
      <c r="D61" s="2">
        <v>26.6</v>
      </c>
      <c r="E61" s="2">
        <v>9.4</v>
      </c>
      <c r="F61" s="2">
        <v>50.89</v>
      </c>
      <c r="H61" s="2" t="s">
        <v>12</v>
      </c>
      <c r="I61" s="2">
        <v>12</v>
      </c>
      <c r="J61" s="2">
        <v>180</v>
      </c>
      <c r="K61" s="2">
        <v>46.701000000000001</v>
      </c>
      <c r="L61" s="2">
        <v>27</v>
      </c>
      <c r="M61" s="2">
        <v>2.2400000000000002</v>
      </c>
      <c r="N61" s="2">
        <v>12</v>
      </c>
      <c r="R61" s="2">
        <v>0.50329999999999997</v>
      </c>
      <c r="T61" s="2">
        <v>17.2</v>
      </c>
    </row>
    <row r="62" spans="1:20" x14ac:dyDescent="0.25">
      <c r="A62" s="2" t="s">
        <v>20</v>
      </c>
      <c r="B62" s="2">
        <v>0</v>
      </c>
      <c r="C62" s="2">
        <v>1.56</v>
      </c>
      <c r="D62" s="2">
        <v>40.5</v>
      </c>
      <c r="E62" s="2">
        <v>26</v>
      </c>
      <c r="F62" s="2">
        <v>100</v>
      </c>
      <c r="H62" s="2" t="s">
        <v>14</v>
      </c>
      <c r="I62" s="2">
        <v>13</v>
      </c>
      <c r="J62" s="2">
        <v>180</v>
      </c>
      <c r="K62" s="2">
        <v>45.075000000000003</v>
      </c>
      <c r="L62" s="2">
        <v>32.4</v>
      </c>
      <c r="M62" s="2">
        <v>2.2200000000000002</v>
      </c>
      <c r="N62" s="2">
        <v>14.6</v>
      </c>
      <c r="R62" s="2">
        <v>0.56789999999999996</v>
      </c>
      <c r="T62" s="2">
        <v>18.399999999999999</v>
      </c>
    </row>
    <row r="63" spans="1:20" x14ac:dyDescent="0.25">
      <c r="A63" s="2" t="s">
        <v>20</v>
      </c>
      <c r="B63" s="2">
        <v>30</v>
      </c>
      <c r="C63" s="2">
        <v>2.58</v>
      </c>
      <c r="D63" s="2">
        <v>42.4</v>
      </c>
      <c r="E63" s="2">
        <v>16.399999999999999</v>
      </c>
      <c r="F63" s="2">
        <v>59.981000000000002</v>
      </c>
      <c r="H63" s="2" t="s">
        <v>16</v>
      </c>
      <c r="I63" s="2">
        <v>14</v>
      </c>
      <c r="J63" s="2">
        <v>180</v>
      </c>
      <c r="K63" s="2">
        <v>44.83</v>
      </c>
      <c r="L63" s="2">
        <v>30.1</v>
      </c>
      <c r="M63" s="2">
        <v>2.39</v>
      </c>
      <c r="N63" s="2">
        <v>12</v>
      </c>
      <c r="R63" s="2">
        <v>0.6633</v>
      </c>
      <c r="T63" s="2">
        <v>17.399999999999999</v>
      </c>
    </row>
    <row r="64" spans="1:20" x14ac:dyDescent="0.25">
      <c r="A64" s="2" t="s">
        <v>20</v>
      </c>
      <c r="B64" s="2">
        <v>90</v>
      </c>
      <c r="C64" s="2">
        <v>2.63</v>
      </c>
      <c r="D64" s="2">
        <v>32.200000000000003</v>
      </c>
      <c r="E64" s="2">
        <v>12.3</v>
      </c>
      <c r="F64" s="2">
        <v>48.216999999999999</v>
      </c>
      <c r="H64" s="2" t="s">
        <v>18</v>
      </c>
      <c r="I64" s="2">
        <v>15</v>
      </c>
      <c r="J64" s="2">
        <v>180</v>
      </c>
      <c r="K64" s="2">
        <v>50.89</v>
      </c>
      <c r="L64" s="2">
        <v>26.6</v>
      </c>
      <c r="M64" s="2">
        <v>2.84</v>
      </c>
      <c r="N64" s="2">
        <v>9.4</v>
      </c>
      <c r="R64" s="2">
        <v>0.3705</v>
      </c>
      <c r="T64" s="2">
        <v>16.7</v>
      </c>
    </row>
    <row r="65" spans="1:20" x14ac:dyDescent="0.25">
      <c r="A65" s="2" t="s">
        <v>20</v>
      </c>
      <c r="B65" s="2">
        <v>180</v>
      </c>
      <c r="C65" s="2">
        <v>2.5299999999999998</v>
      </c>
      <c r="D65" s="2">
        <v>28.8</v>
      </c>
      <c r="E65" s="2">
        <v>11.4</v>
      </c>
      <c r="F65" s="2">
        <v>33.511000000000003</v>
      </c>
      <c r="H65" s="2" t="s">
        <v>20</v>
      </c>
      <c r="I65" s="2">
        <v>16</v>
      </c>
      <c r="J65" s="2">
        <v>180</v>
      </c>
      <c r="K65" s="2">
        <v>33.511000000000003</v>
      </c>
      <c r="L65" s="2">
        <v>28.8</v>
      </c>
      <c r="M65" s="2">
        <v>2.5299999999999998</v>
      </c>
      <c r="N65" s="2">
        <v>11.4</v>
      </c>
      <c r="R65" s="2">
        <v>1.4977</v>
      </c>
      <c r="T65" s="2">
        <v>16</v>
      </c>
    </row>
  </sheetData>
  <sortState xmlns:xlrd2="http://schemas.microsoft.com/office/spreadsheetml/2017/richdata2" ref="H22:J37">
    <sortCondition ref="H22:H37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88CC-A804-4520-8234-CBFCE733B552}">
  <dimension ref="A1:T56"/>
  <sheetViews>
    <sheetView workbookViewId="0">
      <selection activeCell="D39" sqref="D39"/>
    </sheetView>
  </sheetViews>
  <sheetFormatPr defaultRowHeight="15" x14ac:dyDescent="0.25"/>
  <cols>
    <col min="1" max="1" width="16" bestFit="1" customWidth="1"/>
    <col min="2" max="2" width="7" bestFit="1" customWidth="1"/>
    <col min="3" max="3" width="18.5703125" bestFit="1" customWidth="1"/>
    <col min="6" max="6" width="19.42578125" bestFit="1" customWidth="1"/>
    <col min="7" max="7" width="16.5703125" bestFit="1" customWidth="1"/>
    <col min="8" max="8" width="17.85546875" bestFit="1" customWidth="1"/>
    <col min="9" max="10" width="8" bestFit="1" customWidth="1"/>
    <col min="11" max="12" width="15.140625" bestFit="1" customWidth="1"/>
    <col min="13" max="14" width="12" bestFit="1" customWidth="1"/>
    <col min="15" max="15" width="16.5703125" bestFit="1" customWidth="1"/>
    <col min="16" max="16" width="3.7109375" bestFit="1" customWidth="1"/>
    <col min="17" max="17" width="12" bestFit="1" customWidth="1"/>
    <col min="18" max="18" width="16.85546875" bestFit="1" customWidth="1"/>
    <col min="19" max="19" width="8" bestFit="1" customWidth="1"/>
  </cols>
  <sheetData>
    <row r="1" spans="1:20" x14ac:dyDescent="0.25">
      <c r="B1" t="s">
        <v>69</v>
      </c>
      <c r="P1" s="2" t="s">
        <v>80</v>
      </c>
      <c r="Q1" t="s">
        <v>68</v>
      </c>
      <c r="R1" t="s">
        <v>81</v>
      </c>
      <c r="S1" t="s">
        <v>82</v>
      </c>
      <c r="T1" t="s">
        <v>82</v>
      </c>
    </row>
    <row r="2" spans="1:20" x14ac:dyDescent="0.25">
      <c r="A2" s="2" t="s">
        <v>0</v>
      </c>
      <c r="B2" s="2" t="s">
        <v>46</v>
      </c>
      <c r="C2" t="s">
        <v>3</v>
      </c>
      <c r="F2" s="2" t="s">
        <v>0</v>
      </c>
      <c r="G2" s="2" t="s">
        <v>44</v>
      </c>
      <c r="H2" s="2" t="s">
        <v>46</v>
      </c>
      <c r="I2" s="2" t="s">
        <v>45</v>
      </c>
      <c r="J2" s="2" t="s">
        <v>47</v>
      </c>
      <c r="K2" s="2" t="s">
        <v>65</v>
      </c>
      <c r="M2" s="2" t="s">
        <v>68</v>
      </c>
      <c r="N2" s="2" t="s">
        <v>67</v>
      </c>
      <c r="O2" s="2" t="s">
        <v>45</v>
      </c>
      <c r="P2" s="2" t="s">
        <v>80</v>
      </c>
      <c r="Q2">
        <v>3.5555610972568603E-2</v>
      </c>
      <c r="R2">
        <f>Q2*0.25</f>
        <v>8.8889027431421509E-3</v>
      </c>
      <c r="S2">
        <v>6.0210999999999997</v>
      </c>
      <c r="T2">
        <f>S2/MAX($S$2:$S$49)</f>
        <v>0.30044209811983552</v>
      </c>
    </row>
    <row r="3" spans="1:20" x14ac:dyDescent="0.25">
      <c r="A3" s="5" t="s">
        <v>64</v>
      </c>
      <c r="B3">
        <v>40.1</v>
      </c>
      <c r="C3">
        <v>45.3</v>
      </c>
      <c r="F3" s="2" t="s">
        <v>5</v>
      </c>
      <c r="G3" s="2">
        <v>9.5052000000000003</v>
      </c>
      <c r="H3">
        <f>B3</f>
        <v>40.1</v>
      </c>
      <c r="I3" s="2">
        <v>6.0210999999999997</v>
      </c>
      <c r="J3" s="2">
        <f>G3/H3</f>
        <v>0.23703740648379051</v>
      </c>
      <c r="K3" s="2">
        <f>J3*C3*0.01</f>
        <v>0.10737794513715709</v>
      </c>
      <c r="M3" s="2">
        <f>J3*0.6*0.25</f>
        <v>3.5555610972568576E-2</v>
      </c>
      <c r="N3">
        <v>0.153</v>
      </c>
      <c r="O3" s="2">
        <v>6.0210999999999997</v>
      </c>
      <c r="P3" s="2" t="s">
        <v>80</v>
      </c>
      <c r="Q3">
        <v>0.36481666666666668</v>
      </c>
      <c r="R3">
        <f t="shared" ref="R3:R49" si="0">Q3*0.25</f>
        <v>9.1204166666666669E-2</v>
      </c>
      <c r="S3">
        <v>6.0820999999999996</v>
      </c>
      <c r="T3">
        <f t="shared" ref="T3:T49" si="1">S3/MAX($S$2:$S$49)</f>
        <v>0.30348588878687477</v>
      </c>
    </row>
    <row r="4" spans="1:20" x14ac:dyDescent="0.25">
      <c r="A4" t="s">
        <v>49</v>
      </c>
      <c r="B4">
        <v>25.2</v>
      </c>
      <c r="C4">
        <v>36.6</v>
      </c>
      <c r="F4" s="2" t="s">
        <v>7</v>
      </c>
      <c r="G4" s="2">
        <v>15.3223</v>
      </c>
      <c r="H4">
        <f t="shared" ref="H4:H18" si="2">B4</f>
        <v>25.2</v>
      </c>
      <c r="I4" s="2">
        <v>6.0820999999999996</v>
      </c>
      <c r="J4" s="2">
        <f t="shared" ref="J3:J18" si="3">G4/H4</f>
        <v>0.60802777777777783</v>
      </c>
      <c r="K4" s="2">
        <f t="shared" ref="K3:K18" si="4">J4*C4*0.01</f>
        <v>0.2225381666666667</v>
      </c>
      <c r="M4" s="2">
        <f t="shared" ref="M4:M18" si="5">J4*0.6</f>
        <v>0.36481666666666668</v>
      </c>
      <c r="N4">
        <v>0.20399999999999999</v>
      </c>
      <c r="O4" s="2">
        <v>6.0820999999999996</v>
      </c>
      <c r="P4" s="2" t="s">
        <v>80</v>
      </c>
      <c r="Q4">
        <v>6.7791304347826084E-2</v>
      </c>
      <c r="R4">
        <f t="shared" si="0"/>
        <v>1.6947826086956521E-2</v>
      </c>
      <c r="S4">
        <v>20.040800000000001</v>
      </c>
      <c r="T4">
        <f t="shared" si="1"/>
        <v>1</v>
      </c>
    </row>
    <row r="5" spans="1:20" x14ac:dyDescent="0.25">
      <c r="A5" t="s">
        <v>50</v>
      </c>
      <c r="B5">
        <v>13.8</v>
      </c>
      <c r="C5">
        <v>48.7</v>
      </c>
      <c r="F5" s="2" t="s">
        <v>11</v>
      </c>
      <c r="G5" s="2">
        <v>1.5591999999999999</v>
      </c>
      <c r="H5">
        <f t="shared" si="2"/>
        <v>13.8</v>
      </c>
      <c r="I5" s="2">
        <v>20.040800000000001</v>
      </c>
      <c r="J5" s="2">
        <f t="shared" si="3"/>
        <v>0.11298550724637681</v>
      </c>
      <c r="K5" s="2">
        <f t="shared" si="4"/>
        <v>5.5023942028985515E-2</v>
      </c>
      <c r="M5" s="2">
        <f t="shared" si="5"/>
        <v>6.7791304347826084E-2</v>
      </c>
      <c r="N5">
        <v>0.12100000000000001</v>
      </c>
      <c r="O5" s="2">
        <v>20.040800000000001</v>
      </c>
      <c r="P5" s="2" t="s">
        <v>80</v>
      </c>
      <c r="Q5">
        <v>0.18530699999999997</v>
      </c>
      <c r="R5">
        <f t="shared" si="0"/>
        <v>4.6326749999999993E-2</v>
      </c>
      <c r="S5">
        <v>7.4241999999999999</v>
      </c>
      <c r="T5">
        <f t="shared" si="1"/>
        <v>0.37045427328250369</v>
      </c>
    </row>
    <row r="6" spans="1:20" x14ac:dyDescent="0.25">
      <c r="A6" t="s">
        <v>51</v>
      </c>
      <c r="B6">
        <v>20</v>
      </c>
      <c r="C6">
        <v>45.7</v>
      </c>
      <c r="F6" s="2" t="s">
        <v>9</v>
      </c>
      <c r="G6" s="2">
        <v>6.1768999999999998</v>
      </c>
      <c r="H6">
        <f t="shared" si="2"/>
        <v>20</v>
      </c>
      <c r="I6" s="2">
        <v>7.4241999999999999</v>
      </c>
      <c r="J6" s="2">
        <f t="shared" si="3"/>
        <v>0.30884499999999998</v>
      </c>
      <c r="K6" s="2">
        <f t="shared" si="4"/>
        <v>0.14114216499999999</v>
      </c>
      <c r="M6" s="2">
        <f t="shared" si="5"/>
        <v>0.18530699999999997</v>
      </c>
      <c r="N6">
        <v>0.13500000000000001</v>
      </c>
      <c r="O6" s="2">
        <v>7.4241999999999999</v>
      </c>
      <c r="P6" s="2" t="s">
        <v>80</v>
      </c>
      <c r="Q6">
        <v>0.34284679245283017</v>
      </c>
      <c r="R6">
        <f t="shared" si="0"/>
        <v>8.5711698113207543E-2</v>
      </c>
      <c r="S6">
        <v>5.8384</v>
      </c>
      <c r="T6">
        <f t="shared" si="1"/>
        <v>0.29132569558101473</v>
      </c>
    </row>
    <row r="7" spans="1:20" x14ac:dyDescent="0.25">
      <c r="A7" t="s">
        <v>52</v>
      </c>
      <c r="B7">
        <v>26.5</v>
      </c>
      <c r="C7">
        <v>45.1</v>
      </c>
      <c r="F7" s="2" t="s">
        <v>39</v>
      </c>
      <c r="G7" s="2">
        <v>15.1424</v>
      </c>
      <c r="H7">
        <f t="shared" si="2"/>
        <v>26.5</v>
      </c>
      <c r="I7" s="2">
        <v>5.8384</v>
      </c>
      <c r="J7" s="2">
        <f t="shared" si="3"/>
        <v>0.57141132075471701</v>
      </c>
      <c r="K7" s="2">
        <f t="shared" si="4"/>
        <v>0.25770650566037739</v>
      </c>
      <c r="M7" s="2">
        <f t="shared" si="5"/>
        <v>0.34284679245283017</v>
      </c>
      <c r="N7">
        <v>0.223</v>
      </c>
      <c r="O7" s="2">
        <v>5.8384</v>
      </c>
      <c r="P7" s="2" t="s">
        <v>80</v>
      </c>
      <c r="Q7">
        <v>0.13824044117647058</v>
      </c>
      <c r="R7">
        <f t="shared" si="0"/>
        <v>3.4560110294117645E-2</v>
      </c>
      <c r="S7">
        <v>9.0968999999999998</v>
      </c>
      <c r="T7">
        <f t="shared" si="1"/>
        <v>0.45391900522933215</v>
      </c>
    </row>
    <row r="8" spans="1:20" x14ac:dyDescent="0.25">
      <c r="A8" t="s">
        <v>53</v>
      </c>
      <c r="B8">
        <v>27.2</v>
      </c>
      <c r="C8">
        <v>44.7</v>
      </c>
      <c r="F8" s="2" t="s">
        <v>17</v>
      </c>
      <c r="G8" s="2">
        <v>6.2668999999999997</v>
      </c>
      <c r="H8">
        <f t="shared" si="2"/>
        <v>27.2</v>
      </c>
      <c r="I8" s="2">
        <v>9.0968999999999998</v>
      </c>
      <c r="J8" s="2">
        <f t="shared" si="3"/>
        <v>0.23040073529411764</v>
      </c>
      <c r="K8" s="2">
        <f t="shared" si="4"/>
        <v>0.1029891286764706</v>
      </c>
      <c r="M8" s="2">
        <f t="shared" si="5"/>
        <v>0.13824044117647058</v>
      </c>
      <c r="N8">
        <v>0.12399999999999999</v>
      </c>
      <c r="O8" s="2">
        <v>9.0968999999999998</v>
      </c>
      <c r="P8" s="2" t="s">
        <v>80</v>
      </c>
      <c r="Q8">
        <v>0.42704842105263152</v>
      </c>
      <c r="R8">
        <f t="shared" si="0"/>
        <v>0.10676210526315788</v>
      </c>
      <c r="S8">
        <v>3.3906000000000001</v>
      </c>
      <c r="T8">
        <f t="shared" si="1"/>
        <v>0.16918486287972537</v>
      </c>
    </row>
    <row r="9" spans="1:20" x14ac:dyDescent="0.25">
      <c r="A9" t="s">
        <v>54</v>
      </c>
      <c r="B9">
        <v>19</v>
      </c>
      <c r="C9">
        <v>39.200000000000003</v>
      </c>
      <c r="F9" s="2" t="s">
        <v>13</v>
      </c>
      <c r="G9" s="2">
        <v>13.523199999999999</v>
      </c>
      <c r="H9">
        <f t="shared" si="2"/>
        <v>19</v>
      </c>
      <c r="I9" s="2">
        <v>3.3906000000000001</v>
      </c>
      <c r="J9" s="2">
        <f t="shared" si="3"/>
        <v>0.71174736842105257</v>
      </c>
      <c r="K9" s="2">
        <f t="shared" si="4"/>
        <v>0.27900496842105266</v>
      </c>
      <c r="M9" s="2">
        <f t="shared" si="5"/>
        <v>0.42704842105263152</v>
      </c>
      <c r="N9">
        <v>0.182</v>
      </c>
      <c r="O9" s="2">
        <v>3.3906000000000001</v>
      </c>
      <c r="P9" s="2" t="s">
        <v>80</v>
      </c>
      <c r="Q9">
        <v>7.2440707964601767E-2</v>
      </c>
      <c r="R9">
        <f t="shared" si="0"/>
        <v>1.8110176991150442E-2</v>
      </c>
      <c r="S9">
        <v>13.722099999999999</v>
      </c>
      <c r="T9">
        <f t="shared" si="1"/>
        <v>0.68470819528162541</v>
      </c>
    </row>
    <row r="10" spans="1:20" x14ac:dyDescent="0.25">
      <c r="A10" t="s">
        <v>55</v>
      </c>
      <c r="B10">
        <v>22.6</v>
      </c>
      <c r="C10">
        <v>45.1</v>
      </c>
      <c r="F10" s="2" t="s">
        <v>19</v>
      </c>
      <c r="G10" s="2">
        <v>2.7286000000000001</v>
      </c>
      <c r="H10">
        <f t="shared" si="2"/>
        <v>22.6</v>
      </c>
      <c r="I10" s="2">
        <v>13.722099999999999</v>
      </c>
      <c r="J10" s="2">
        <f t="shared" si="3"/>
        <v>0.12073451327433628</v>
      </c>
      <c r="K10" s="2">
        <f t="shared" si="4"/>
        <v>5.4451265486725665E-2</v>
      </c>
      <c r="M10" s="2">
        <f t="shared" si="5"/>
        <v>7.2440707964601767E-2</v>
      </c>
      <c r="N10">
        <v>9.0999999999999998E-2</v>
      </c>
      <c r="O10" s="2">
        <v>13.722099999999999</v>
      </c>
      <c r="P10" s="2" t="s">
        <v>80</v>
      </c>
      <c r="Q10">
        <v>0.19760655737704916</v>
      </c>
      <c r="R10">
        <f t="shared" si="0"/>
        <v>4.9401639344262289E-2</v>
      </c>
      <c r="S10">
        <v>8.1858000000000004</v>
      </c>
      <c r="T10">
        <f t="shared" si="1"/>
        <v>0.40845674823360345</v>
      </c>
    </row>
    <row r="11" spans="1:20" x14ac:dyDescent="0.25">
      <c r="A11" t="s">
        <v>56</v>
      </c>
      <c r="B11">
        <v>12.2</v>
      </c>
      <c r="C11">
        <v>39</v>
      </c>
      <c r="F11" s="2" t="s">
        <v>6</v>
      </c>
      <c r="G11" s="2">
        <v>4.0179999999999998</v>
      </c>
      <c r="H11">
        <f t="shared" si="2"/>
        <v>12.2</v>
      </c>
      <c r="I11" s="2">
        <v>8.1858000000000004</v>
      </c>
      <c r="J11" s="2">
        <f t="shared" si="3"/>
        <v>0.32934426229508196</v>
      </c>
      <c r="K11" s="2">
        <f t="shared" si="4"/>
        <v>0.12844426229508196</v>
      </c>
      <c r="M11" s="2">
        <f t="shared" si="5"/>
        <v>0.19760655737704916</v>
      </c>
      <c r="N11">
        <v>0.09</v>
      </c>
      <c r="O11" s="2">
        <v>8.1858000000000004</v>
      </c>
      <c r="P11" s="2" t="s">
        <v>80</v>
      </c>
      <c r="Q11">
        <v>0.22914947368421051</v>
      </c>
      <c r="R11">
        <f t="shared" si="0"/>
        <v>5.7287368421052628E-2</v>
      </c>
      <c r="S11">
        <v>3.5042</v>
      </c>
      <c r="T11">
        <f t="shared" si="1"/>
        <v>0.17485329926949023</v>
      </c>
    </row>
    <row r="12" spans="1:20" x14ac:dyDescent="0.25">
      <c r="A12" t="s">
        <v>57</v>
      </c>
      <c r="B12">
        <v>28.5</v>
      </c>
      <c r="C12">
        <v>43.6</v>
      </c>
      <c r="F12" s="2" t="s">
        <v>8</v>
      </c>
      <c r="G12" s="2">
        <v>10.884600000000001</v>
      </c>
      <c r="H12">
        <f t="shared" si="2"/>
        <v>28.5</v>
      </c>
      <c r="I12" s="2">
        <v>3.5042</v>
      </c>
      <c r="J12" s="2">
        <f t="shared" si="3"/>
        <v>0.38191578947368421</v>
      </c>
      <c r="K12" s="2">
        <f t="shared" si="4"/>
        <v>0.16651528421052633</v>
      </c>
      <c r="M12" s="2">
        <f t="shared" si="5"/>
        <v>0.22914947368421051</v>
      </c>
      <c r="N12">
        <v>0.20399999999999999</v>
      </c>
      <c r="O12" s="2">
        <v>3.5042</v>
      </c>
      <c r="P12" s="2" t="s">
        <v>80</v>
      </c>
      <c r="Q12">
        <v>0.45044552238805968</v>
      </c>
      <c r="R12">
        <f t="shared" si="0"/>
        <v>0.11261138059701492</v>
      </c>
      <c r="S12">
        <v>4.8586999999999998</v>
      </c>
      <c r="T12">
        <f t="shared" si="1"/>
        <v>0.24244042154005827</v>
      </c>
    </row>
    <row r="13" spans="1:20" x14ac:dyDescent="0.25">
      <c r="A13" t="s">
        <v>58</v>
      </c>
      <c r="B13">
        <v>26.8</v>
      </c>
      <c r="C13">
        <v>40</v>
      </c>
      <c r="F13" s="2" t="s">
        <v>10</v>
      </c>
      <c r="G13" s="2">
        <v>20.119900000000001</v>
      </c>
      <c r="H13">
        <f t="shared" si="2"/>
        <v>26.8</v>
      </c>
      <c r="I13" s="2">
        <v>4.8586999999999998</v>
      </c>
      <c r="J13" s="2">
        <f t="shared" si="3"/>
        <v>0.75074253731343288</v>
      </c>
      <c r="K13" s="2">
        <f t="shared" si="4"/>
        <v>0.30029701492537314</v>
      </c>
      <c r="M13" s="2">
        <f t="shared" si="5"/>
        <v>0.45044552238805968</v>
      </c>
      <c r="N13">
        <v>0.14700000000000002</v>
      </c>
      <c r="O13" s="2">
        <v>4.8586999999999998</v>
      </c>
      <c r="P13" s="2" t="s">
        <v>80</v>
      </c>
      <c r="Q13">
        <v>0.19862159999999998</v>
      </c>
      <c r="R13">
        <f t="shared" si="0"/>
        <v>4.9655399999999995E-2</v>
      </c>
      <c r="S13">
        <v>4.6856999999999998</v>
      </c>
      <c r="T13">
        <f t="shared" si="1"/>
        <v>0.23380803161550434</v>
      </c>
    </row>
    <row r="14" spans="1:20" x14ac:dyDescent="0.25">
      <c r="A14" t="s">
        <v>59</v>
      </c>
      <c r="B14">
        <v>25</v>
      </c>
      <c r="C14">
        <v>38.1</v>
      </c>
      <c r="F14" s="4" t="s">
        <v>12</v>
      </c>
      <c r="G14" s="2">
        <v>8.2759</v>
      </c>
      <c r="H14">
        <f t="shared" si="2"/>
        <v>25</v>
      </c>
      <c r="I14" s="4">
        <v>4.6856999999999998</v>
      </c>
      <c r="J14" s="4">
        <f t="shared" si="3"/>
        <v>0.331036</v>
      </c>
      <c r="K14" s="2">
        <f t="shared" si="4"/>
        <v>0.12612471600000003</v>
      </c>
      <c r="M14" s="2">
        <f t="shared" si="5"/>
        <v>0.19862159999999998</v>
      </c>
      <c r="N14">
        <v>0.17800000000000002</v>
      </c>
      <c r="O14" s="4">
        <v>4.6856999999999998</v>
      </c>
      <c r="P14" s="2" t="s">
        <v>80</v>
      </c>
      <c r="Q14">
        <v>0.2748289655172414</v>
      </c>
      <c r="R14">
        <f t="shared" si="0"/>
        <v>6.8707241379310349E-2</v>
      </c>
      <c r="S14">
        <v>3.7831999999999999</v>
      </c>
      <c r="T14">
        <f t="shared" si="1"/>
        <v>0.18877489920562052</v>
      </c>
    </row>
    <row r="15" spans="1:20" x14ac:dyDescent="0.25">
      <c r="A15" t="s">
        <v>60</v>
      </c>
      <c r="B15">
        <v>29</v>
      </c>
      <c r="C15">
        <v>40.299999999999997</v>
      </c>
      <c r="F15" s="2" t="s">
        <v>14</v>
      </c>
      <c r="G15" s="2">
        <v>13.2834</v>
      </c>
      <c r="H15">
        <f t="shared" si="2"/>
        <v>29</v>
      </c>
      <c r="I15" s="2">
        <v>3.7831999999999999</v>
      </c>
      <c r="J15" s="2">
        <f t="shared" si="3"/>
        <v>0.45804827586206898</v>
      </c>
      <c r="K15" s="2">
        <f t="shared" si="4"/>
        <v>0.18459345517241377</v>
      </c>
      <c r="M15" s="2">
        <f t="shared" si="5"/>
        <v>0.2748289655172414</v>
      </c>
      <c r="N15">
        <v>0.18300000000000002</v>
      </c>
      <c r="O15" s="2">
        <v>3.7831999999999999</v>
      </c>
      <c r="P15" s="2" t="s">
        <v>80</v>
      </c>
      <c r="Q15">
        <v>0.34987537688442211</v>
      </c>
      <c r="R15">
        <f t="shared" si="0"/>
        <v>8.7468844221105527E-2</v>
      </c>
      <c r="S15">
        <v>5.1215999999999999</v>
      </c>
      <c r="T15">
        <f t="shared" si="1"/>
        <v>0.25555866033292085</v>
      </c>
    </row>
    <row r="16" spans="1:20" x14ac:dyDescent="0.25">
      <c r="A16" t="s">
        <v>61</v>
      </c>
      <c r="B16">
        <v>19.899999999999999</v>
      </c>
      <c r="C16">
        <v>35.700000000000003</v>
      </c>
      <c r="F16" s="2" t="s">
        <v>16</v>
      </c>
      <c r="G16" s="2">
        <v>11.604200000000001</v>
      </c>
      <c r="H16">
        <f t="shared" si="2"/>
        <v>19.899999999999999</v>
      </c>
      <c r="I16" s="2">
        <v>5.1215999999999999</v>
      </c>
      <c r="J16" s="2">
        <f t="shared" si="3"/>
        <v>0.58312562814070357</v>
      </c>
      <c r="K16" s="2">
        <f t="shared" si="4"/>
        <v>0.2081758492462312</v>
      </c>
      <c r="M16" s="2">
        <f t="shared" si="5"/>
        <v>0.34987537688442211</v>
      </c>
      <c r="N16">
        <v>0.19500000000000001</v>
      </c>
      <c r="O16" s="2">
        <v>5.1215999999999999</v>
      </c>
      <c r="P16" s="2" t="s">
        <v>80</v>
      </c>
      <c r="Q16">
        <v>0.32088358208955226</v>
      </c>
      <c r="R16">
        <f t="shared" si="0"/>
        <v>8.0220895522388064E-2</v>
      </c>
      <c r="S16">
        <v>6.2987000000000002</v>
      </c>
      <c r="T16">
        <f t="shared" si="1"/>
        <v>0.3142938405652469</v>
      </c>
    </row>
    <row r="17" spans="1:20" x14ac:dyDescent="0.25">
      <c r="A17" t="s">
        <v>62</v>
      </c>
      <c r="B17">
        <v>13.4</v>
      </c>
      <c r="C17">
        <v>35.4</v>
      </c>
      <c r="F17" s="2" t="s">
        <v>18</v>
      </c>
      <c r="G17" s="2">
        <v>7.1664000000000003</v>
      </c>
      <c r="H17">
        <f t="shared" si="2"/>
        <v>13.4</v>
      </c>
      <c r="I17" s="2">
        <v>6.2987000000000002</v>
      </c>
      <c r="J17" s="2">
        <f t="shared" si="3"/>
        <v>0.5348059701492538</v>
      </c>
      <c r="K17" s="2">
        <f t="shared" si="4"/>
        <v>0.18932131343283584</v>
      </c>
      <c r="M17" s="2">
        <f t="shared" si="5"/>
        <v>0.32088358208955226</v>
      </c>
      <c r="N17">
        <v>0.158</v>
      </c>
      <c r="O17" s="2">
        <v>6.2987000000000002</v>
      </c>
      <c r="P17" s="2" t="s">
        <v>80</v>
      </c>
      <c r="Q17">
        <v>0.1473876923076923</v>
      </c>
      <c r="R17">
        <f t="shared" si="0"/>
        <v>3.6846923076923076E-2</v>
      </c>
      <c r="S17">
        <v>6.3155999999999999</v>
      </c>
      <c r="T17">
        <f t="shared" si="1"/>
        <v>0.31513712027463969</v>
      </c>
    </row>
    <row r="18" spans="1:20" x14ac:dyDescent="0.25">
      <c r="A18" t="s">
        <v>63</v>
      </c>
      <c r="B18">
        <v>26</v>
      </c>
      <c r="C18">
        <v>40.5</v>
      </c>
      <c r="F18" s="2" t="s">
        <v>20</v>
      </c>
      <c r="G18" s="2">
        <v>6.3868</v>
      </c>
      <c r="H18">
        <f t="shared" si="2"/>
        <v>26</v>
      </c>
      <c r="I18" s="2">
        <v>6.3155999999999999</v>
      </c>
      <c r="J18" s="2">
        <f t="shared" si="3"/>
        <v>0.24564615384615385</v>
      </c>
      <c r="K18" s="2">
        <f t="shared" si="4"/>
        <v>9.9486692307692304E-2</v>
      </c>
      <c r="M18" s="2">
        <f t="shared" si="5"/>
        <v>0.1473876923076923</v>
      </c>
      <c r="N18">
        <v>0.188</v>
      </c>
      <c r="O18" s="2">
        <v>6.3155999999999999</v>
      </c>
      <c r="P18" t="s">
        <v>78</v>
      </c>
      <c r="Q18">
        <v>0.33709350649350645</v>
      </c>
      <c r="R18">
        <f t="shared" si="0"/>
        <v>8.4273376623376611E-2</v>
      </c>
      <c r="S18">
        <v>2.4037000000000002</v>
      </c>
      <c r="T18">
        <f t="shared" si="1"/>
        <v>0.11994032174364297</v>
      </c>
    </row>
    <row r="19" spans="1:20" x14ac:dyDescent="0.25">
      <c r="A19" t="s">
        <v>66</v>
      </c>
      <c r="L19" s="2">
        <f>AVERAGE(K3:K18)</f>
        <v>0.16394954216672439</v>
      </c>
      <c r="N19" s="2"/>
      <c r="P19" t="s">
        <v>78</v>
      </c>
      <c r="Q19">
        <v>0.66547309644670005</v>
      </c>
      <c r="R19">
        <f t="shared" si="0"/>
        <v>0.16636827411167501</v>
      </c>
      <c r="S19">
        <v>2.4613</v>
      </c>
      <c r="T19">
        <f t="shared" si="1"/>
        <v>0.1228144585046505</v>
      </c>
    </row>
    <row r="20" spans="1:20" x14ac:dyDescent="0.25">
      <c r="A20" t="s">
        <v>48</v>
      </c>
      <c r="L20" s="2">
        <f>_xlfn.STDEV.P(K3:K18)</f>
        <v>7.2982010265025335E-2</v>
      </c>
      <c r="N20" s="2"/>
      <c r="P20" t="s">
        <v>78</v>
      </c>
      <c r="Q20">
        <v>0.7493291338582676</v>
      </c>
      <c r="R20">
        <f t="shared" si="0"/>
        <v>0.1873322834645669</v>
      </c>
      <c r="S20">
        <v>1.3951</v>
      </c>
      <c r="T20">
        <f t="shared" si="1"/>
        <v>6.9612989501417102E-2</v>
      </c>
    </row>
    <row r="21" spans="1:20" x14ac:dyDescent="0.25">
      <c r="B21" t="s">
        <v>70</v>
      </c>
      <c r="L21" s="2"/>
      <c r="N21" s="2"/>
      <c r="P21" t="s">
        <v>78</v>
      </c>
      <c r="Q21">
        <v>0.34044065934065931</v>
      </c>
      <c r="R21">
        <f t="shared" si="0"/>
        <v>8.5110164835164828E-2</v>
      </c>
      <c r="S21">
        <v>2.6608000000000001</v>
      </c>
      <c r="T21">
        <f t="shared" si="1"/>
        <v>0.13276915093209851</v>
      </c>
    </row>
    <row r="22" spans="1:20" x14ac:dyDescent="0.25">
      <c r="B22" t="s">
        <v>46</v>
      </c>
      <c r="C22" s="2" t="s">
        <v>44</v>
      </c>
      <c r="D22" s="2" t="s">
        <v>40</v>
      </c>
      <c r="E22" s="2" t="s">
        <v>47</v>
      </c>
      <c r="F22" s="2" t="s">
        <v>71</v>
      </c>
      <c r="G22" s="2" t="s">
        <v>72</v>
      </c>
      <c r="H22" s="2" t="s">
        <v>73</v>
      </c>
      <c r="P22" t="s">
        <v>78</v>
      </c>
      <c r="Q22">
        <v>0.37199192825112104</v>
      </c>
      <c r="R22">
        <f t="shared" si="0"/>
        <v>9.299798206278026E-2</v>
      </c>
      <c r="S22">
        <v>2.7515000000000001</v>
      </c>
      <c r="T22">
        <f t="shared" si="1"/>
        <v>0.13729491836653226</v>
      </c>
    </row>
    <row r="23" spans="1:20" x14ac:dyDescent="0.25">
      <c r="A23" t="s">
        <v>5</v>
      </c>
      <c r="B23">
        <v>23.1</v>
      </c>
      <c r="C23" s="2">
        <v>12.9781</v>
      </c>
      <c r="D23" s="2">
        <v>2.4037000000000002</v>
      </c>
      <c r="E23" s="2">
        <f>C23/B23</f>
        <v>0.56182251082251078</v>
      </c>
      <c r="F23">
        <f>E23*0.6</f>
        <v>0.33709350649350645</v>
      </c>
      <c r="G23">
        <v>0.129</v>
      </c>
      <c r="H23" s="2">
        <v>2.4037000000000002</v>
      </c>
      <c r="P23" t="s">
        <v>78</v>
      </c>
      <c r="Q23">
        <v>0.31963087248322142</v>
      </c>
      <c r="R23">
        <f t="shared" si="0"/>
        <v>7.9907718120805354E-2</v>
      </c>
      <c r="S23">
        <v>3.4653</v>
      </c>
      <c r="T23">
        <f t="shared" si="1"/>
        <v>0.17291225899165702</v>
      </c>
    </row>
    <row r="24" spans="1:20" x14ac:dyDescent="0.25">
      <c r="A24" t="s">
        <v>7</v>
      </c>
      <c r="B24">
        <v>19.7</v>
      </c>
      <c r="C24" s="2">
        <v>21.849699999999999</v>
      </c>
      <c r="D24" s="2">
        <v>2.4613</v>
      </c>
      <c r="E24" s="2">
        <f t="shared" ref="E24:E38" si="6">C24/B24</f>
        <v>1.1091218274111674</v>
      </c>
      <c r="F24">
        <f t="shared" ref="F24:F38" si="7">E24*0.6</f>
        <v>0.66547309644670039</v>
      </c>
      <c r="G24">
        <v>0.18</v>
      </c>
      <c r="H24" s="2">
        <v>2.4613</v>
      </c>
      <c r="P24" t="s">
        <v>78</v>
      </c>
      <c r="Q24">
        <v>0.59500399999999998</v>
      </c>
      <c r="R24">
        <f t="shared" si="0"/>
        <v>0.14875099999999999</v>
      </c>
      <c r="S24">
        <v>1.6768000000000001</v>
      </c>
      <c r="T24">
        <f t="shared" si="1"/>
        <v>8.3669314598219635E-2</v>
      </c>
    </row>
    <row r="25" spans="1:20" x14ac:dyDescent="0.25">
      <c r="A25" t="s">
        <v>11</v>
      </c>
      <c r="B25">
        <v>12.7</v>
      </c>
      <c r="C25" s="2">
        <v>15.860799999999999</v>
      </c>
      <c r="D25" s="2">
        <v>1.3951</v>
      </c>
      <c r="E25" s="2">
        <f t="shared" si="6"/>
        <v>1.2488818897637795</v>
      </c>
      <c r="F25">
        <f t="shared" si="7"/>
        <v>0.7493291338582676</v>
      </c>
      <c r="G25">
        <v>0.18</v>
      </c>
      <c r="H25" s="2">
        <v>1.3951</v>
      </c>
      <c r="P25" t="s">
        <v>78</v>
      </c>
      <c r="Q25">
        <v>0.25364921465968587</v>
      </c>
      <c r="R25">
        <f t="shared" si="0"/>
        <v>6.3412303664921468E-2</v>
      </c>
      <c r="S25">
        <v>2.9068999999999998</v>
      </c>
      <c r="T25">
        <f t="shared" si="1"/>
        <v>0.14504909983633385</v>
      </c>
    </row>
    <row r="26" spans="1:20" x14ac:dyDescent="0.25">
      <c r="A26" t="s">
        <v>9</v>
      </c>
      <c r="B26">
        <v>18.2</v>
      </c>
      <c r="C26" s="2">
        <v>10.326700000000001</v>
      </c>
      <c r="D26" s="2">
        <v>2.6608000000000001</v>
      </c>
      <c r="E26" s="2">
        <f t="shared" si="6"/>
        <v>0.56740109890109891</v>
      </c>
      <c r="F26">
        <f t="shared" si="7"/>
        <v>0.34044065934065931</v>
      </c>
      <c r="G26">
        <v>0.16200000000000001</v>
      </c>
      <c r="H26" s="2">
        <v>2.6608000000000001</v>
      </c>
      <c r="P26" t="s">
        <v>78</v>
      </c>
      <c r="R26">
        <f t="shared" si="0"/>
        <v>0</v>
      </c>
      <c r="S26">
        <v>1.7318</v>
      </c>
      <c r="T26">
        <f t="shared" si="1"/>
        <v>8.6413716019320588E-2</v>
      </c>
    </row>
    <row r="27" spans="1:20" x14ac:dyDescent="0.25">
      <c r="A27" t="s">
        <v>39</v>
      </c>
      <c r="B27">
        <v>22.3</v>
      </c>
      <c r="C27" s="2">
        <v>13.825699999999999</v>
      </c>
      <c r="D27" s="2">
        <v>2.7515000000000001</v>
      </c>
      <c r="E27" s="2">
        <f t="shared" si="6"/>
        <v>0.61998654708520173</v>
      </c>
      <c r="F27">
        <f t="shared" si="7"/>
        <v>0.37199192825112104</v>
      </c>
      <c r="G27">
        <v>0.12899999999999998</v>
      </c>
      <c r="H27" s="2">
        <v>2.7515000000000001</v>
      </c>
      <c r="P27" t="s">
        <v>78</v>
      </c>
      <c r="Q27">
        <v>0.3062563636363636</v>
      </c>
      <c r="R27">
        <f t="shared" si="0"/>
        <v>7.6564090909090901E-2</v>
      </c>
      <c r="S27">
        <v>0.86950000000000005</v>
      </c>
      <c r="T27">
        <f t="shared" si="1"/>
        <v>4.3386491557223267E-2</v>
      </c>
    </row>
    <row r="28" spans="1:20" x14ac:dyDescent="0.25">
      <c r="A28" t="s">
        <v>17</v>
      </c>
      <c r="B28">
        <v>14.9</v>
      </c>
      <c r="C28" s="2">
        <v>7.9375</v>
      </c>
      <c r="D28" s="2">
        <v>3.4653</v>
      </c>
      <c r="E28" s="2">
        <f t="shared" si="6"/>
        <v>0.53271812080536907</v>
      </c>
      <c r="F28">
        <f t="shared" si="7"/>
        <v>0.31963087248322142</v>
      </c>
      <c r="G28">
        <v>0.13200000000000001</v>
      </c>
      <c r="H28" s="2">
        <v>3.4653</v>
      </c>
      <c r="P28" t="s">
        <v>78</v>
      </c>
      <c r="Q28">
        <v>0.51896587677725103</v>
      </c>
      <c r="R28">
        <f t="shared" si="0"/>
        <v>0.12974146919431276</v>
      </c>
      <c r="S28">
        <v>3.0960999999999999</v>
      </c>
      <c r="T28">
        <f t="shared" si="1"/>
        <v>0.15448984072492114</v>
      </c>
    </row>
    <row r="29" spans="1:20" x14ac:dyDescent="0.25">
      <c r="A29" t="s">
        <v>13</v>
      </c>
      <c r="B29">
        <v>15</v>
      </c>
      <c r="C29" s="2">
        <v>14.8751</v>
      </c>
      <c r="D29" s="2">
        <v>1.6768000000000001</v>
      </c>
      <c r="E29" s="2">
        <f t="shared" si="6"/>
        <v>0.9916733333333333</v>
      </c>
      <c r="F29">
        <f t="shared" si="7"/>
        <v>0.59500399999999998</v>
      </c>
      <c r="G29">
        <v>0.153</v>
      </c>
      <c r="H29" s="2">
        <v>1.6768000000000001</v>
      </c>
      <c r="P29" t="s">
        <v>78</v>
      </c>
      <c r="Q29">
        <v>0.3255697674418605</v>
      </c>
      <c r="R29">
        <f t="shared" si="0"/>
        <v>8.1392441860465126E-2</v>
      </c>
      <c r="S29">
        <v>1.4981</v>
      </c>
      <c r="T29">
        <f t="shared" si="1"/>
        <v>7.4752504890024343E-2</v>
      </c>
    </row>
    <row r="30" spans="1:20" x14ac:dyDescent="0.25">
      <c r="A30" t="s">
        <v>19</v>
      </c>
      <c r="B30">
        <v>19.100000000000001</v>
      </c>
      <c r="C30" s="2">
        <v>8.0745000000000005</v>
      </c>
      <c r="D30" s="2">
        <v>2.9068999999999998</v>
      </c>
      <c r="E30" s="2">
        <f t="shared" si="6"/>
        <v>0.42274869109947644</v>
      </c>
      <c r="F30">
        <f t="shared" si="7"/>
        <v>0.25364921465968587</v>
      </c>
      <c r="G30">
        <v>0.10800000000000001</v>
      </c>
      <c r="H30" s="2">
        <v>2.9068999999999998</v>
      </c>
      <c r="P30" t="s">
        <v>78</v>
      </c>
      <c r="Q30">
        <v>9.0352380952380962E-2</v>
      </c>
      <c r="R30">
        <f t="shared" si="0"/>
        <v>2.258809523809524E-2</v>
      </c>
      <c r="S30">
        <v>1.4137</v>
      </c>
      <c r="T30">
        <f t="shared" si="1"/>
        <v>7.0541096163825784E-2</v>
      </c>
    </row>
    <row r="31" spans="1:20" x14ac:dyDescent="0.25">
      <c r="A31" t="s">
        <v>6</v>
      </c>
      <c r="B31">
        <v>9.6999999999999993</v>
      </c>
      <c r="C31" s="2"/>
      <c r="D31" s="2">
        <v>1.7318</v>
      </c>
      <c r="E31" s="2"/>
      <c r="H31" s="2">
        <v>1.7318</v>
      </c>
      <c r="P31" t="s">
        <v>78</v>
      </c>
      <c r="Q31">
        <v>0.71506838709677412</v>
      </c>
      <c r="R31">
        <f t="shared" si="0"/>
        <v>0.17876709677419353</v>
      </c>
      <c r="S31">
        <v>1.2616000000000001</v>
      </c>
      <c r="T31">
        <f t="shared" si="1"/>
        <v>6.2951578779290251E-2</v>
      </c>
    </row>
    <row r="32" spans="1:20" x14ac:dyDescent="0.25">
      <c r="A32" t="s">
        <v>8</v>
      </c>
      <c r="B32">
        <v>22</v>
      </c>
      <c r="C32" s="2">
        <v>11.2294</v>
      </c>
      <c r="D32" s="2">
        <v>0.86950000000000005</v>
      </c>
      <c r="E32" s="2">
        <f t="shared" si="6"/>
        <v>0.51042727272727273</v>
      </c>
      <c r="F32">
        <f t="shared" si="7"/>
        <v>0.3062563636363636</v>
      </c>
      <c r="G32">
        <v>0.157</v>
      </c>
      <c r="H32" s="2">
        <v>0.86950000000000005</v>
      </c>
      <c r="P32" t="s">
        <v>78</v>
      </c>
      <c r="Q32">
        <v>0.59640535714285714</v>
      </c>
      <c r="R32">
        <f t="shared" si="0"/>
        <v>0.14910133928571428</v>
      </c>
      <c r="S32">
        <v>1.2079</v>
      </c>
      <c r="T32">
        <f t="shared" si="1"/>
        <v>6.0272045028142589E-2</v>
      </c>
    </row>
    <row r="33" spans="1:20" x14ac:dyDescent="0.25">
      <c r="A33" t="s">
        <v>10</v>
      </c>
      <c r="B33">
        <v>21.1</v>
      </c>
      <c r="C33" s="2">
        <v>18.250299999999999</v>
      </c>
      <c r="D33" s="2">
        <v>3.0960999999999999</v>
      </c>
      <c r="E33" s="2">
        <f t="shared" si="6"/>
        <v>0.86494312796208517</v>
      </c>
      <c r="F33">
        <f t="shared" si="7"/>
        <v>0.51896587677725103</v>
      </c>
      <c r="G33">
        <v>0.17299999999999999</v>
      </c>
      <c r="H33" s="2">
        <v>3.0960999999999999</v>
      </c>
      <c r="P33" t="s">
        <v>78</v>
      </c>
      <c r="Q33">
        <v>0.46470365853658535</v>
      </c>
      <c r="R33">
        <f t="shared" si="0"/>
        <v>0.11617591463414634</v>
      </c>
      <c r="S33">
        <v>1.3735999999999999</v>
      </c>
      <c r="T33">
        <f t="shared" si="1"/>
        <v>6.8540178036804913E-2</v>
      </c>
    </row>
    <row r="34" spans="1:20" x14ac:dyDescent="0.25">
      <c r="A34" t="s">
        <v>12</v>
      </c>
      <c r="B34">
        <v>17.2</v>
      </c>
      <c r="C34" s="2">
        <v>9.3330000000000002</v>
      </c>
      <c r="D34" s="2">
        <v>1.4981</v>
      </c>
      <c r="E34" s="2">
        <f t="shared" si="6"/>
        <v>0.5426162790697675</v>
      </c>
      <c r="F34">
        <f t="shared" si="7"/>
        <v>0.3255697674418605</v>
      </c>
      <c r="G34">
        <v>0.151</v>
      </c>
      <c r="H34" s="2">
        <v>1.4981</v>
      </c>
      <c r="P34" t="s">
        <v>79</v>
      </c>
      <c r="Q34">
        <v>0.33327000000000001</v>
      </c>
      <c r="R34">
        <f t="shared" si="0"/>
        <v>8.3317500000000003E-2</v>
      </c>
      <c r="S34">
        <v>1.1129</v>
      </c>
      <c r="T34">
        <f t="shared" si="1"/>
        <v>5.5531715300786391E-2</v>
      </c>
    </row>
    <row r="35" spans="1:20" x14ac:dyDescent="0.25">
      <c r="A35" t="s">
        <v>14</v>
      </c>
      <c r="B35">
        <v>18.899999999999999</v>
      </c>
      <c r="C35" s="2">
        <v>2.8460999999999999</v>
      </c>
      <c r="D35" s="2">
        <v>1.4137</v>
      </c>
      <c r="E35" s="2">
        <f t="shared" si="6"/>
        <v>0.1505873015873016</v>
      </c>
      <c r="F35">
        <f t="shared" si="7"/>
        <v>9.0352380952380962E-2</v>
      </c>
      <c r="G35">
        <v>0.15600000000000003</v>
      </c>
      <c r="H35" s="2">
        <v>1.4137</v>
      </c>
      <c r="P35" t="s">
        <v>79</v>
      </c>
      <c r="Q35">
        <v>0.47714355828220856</v>
      </c>
      <c r="R35">
        <f t="shared" si="0"/>
        <v>0.11928588957055214</v>
      </c>
      <c r="S35">
        <v>0.82689999999999997</v>
      </c>
      <c r="T35">
        <f t="shared" si="1"/>
        <v>4.1260827911061435E-2</v>
      </c>
    </row>
    <row r="36" spans="1:20" x14ac:dyDescent="0.25">
      <c r="A36" t="s">
        <v>16</v>
      </c>
      <c r="B36">
        <v>15.5</v>
      </c>
      <c r="C36" s="2">
        <v>18.4726</v>
      </c>
      <c r="D36" s="2">
        <v>1.2616000000000001</v>
      </c>
      <c r="E36" s="2">
        <f t="shared" si="6"/>
        <v>1.1917806451612902</v>
      </c>
      <c r="F36">
        <f t="shared" si="7"/>
        <v>0.71506838709677412</v>
      </c>
      <c r="G36">
        <v>0.16600000000000001</v>
      </c>
      <c r="H36" s="2">
        <v>1.2616000000000001</v>
      </c>
      <c r="P36" t="s">
        <v>79</v>
      </c>
      <c r="Q36">
        <v>0.28368717948717953</v>
      </c>
      <c r="R36">
        <f t="shared" si="0"/>
        <v>7.0921794871794883E-2</v>
      </c>
      <c r="S36">
        <v>0.378</v>
      </c>
      <c r="T36">
        <f t="shared" si="1"/>
        <v>1.886152249411201E-2</v>
      </c>
    </row>
    <row r="37" spans="1:20" x14ac:dyDescent="0.25">
      <c r="A37" t="s">
        <v>18</v>
      </c>
      <c r="B37">
        <v>11.2</v>
      </c>
      <c r="C37" s="2">
        <v>11.132899999999999</v>
      </c>
      <c r="D37" s="2">
        <v>1.2079</v>
      </c>
      <c r="E37" s="2">
        <f t="shared" si="6"/>
        <v>0.99400892857142853</v>
      </c>
      <c r="F37">
        <f t="shared" si="7"/>
        <v>0.59640535714285714</v>
      </c>
      <c r="G37">
        <v>0.151</v>
      </c>
      <c r="H37" s="2">
        <v>1.2079</v>
      </c>
      <c r="P37" t="s">
        <v>79</v>
      </c>
      <c r="Q37">
        <v>0.41667745664739886</v>
      </c>
      <c r="R37">
        <f t="shared" si="0"/>
        <v>0.10416936416184971</v>
      </c>
      <c r="S37">
        <v>0.97330000000000005</v>
      </c>
      <c r="T37">
        <f t="shared" si="1"/>
        <v>4.8565925511955613E-2</v>
      </c>
    </row>
    <row r="38" spans="1:20" x14ac:dyDescent="0.25">
      <c r="A38" t="s">
        <v>20</v>
      </c>
      <c r="B38">
        <v>16.399999999999999</v>
      </c>
      <c r="C38" s="2">
        <v>12.7019</v>
      </c>
      <c r="D38" s="2">
        <v>1.3735999999999999</v>
      </c>
      <c r="E38" s="2">
        <f t="shared" si="6"/>
        <v>0.77450609756097566</v>
      </c>
      <c r="F38">
        <f t="shared" si="7"/>
        <v>0.46470365853658535</v>
      </c>
      <c r="G38">
        <v>0.14099999999999999</v>
      </c>
      <c r="H38" s="2">
        <v>1.3735999999999999</v>
      </c>
      <c r="P38" t="s">
        <v>79</v>
      </c>
      <c r="Q38">
        <v>0.43195384615384619</v>
      </c>
      <c r="R38">
        <f t="shared" si="0"/>
        <v>0.10798846153846155</v>
      </c>
      <c r="S38">
        <v>0.90500000000000003</v>
      </c>
      <c r="T38">
        <f t="shared" si="1"/>
        <v>4.5157877929024787E-2</v>
      </c>
    </row>
    <row r="39" spans="1:20" x14ac:dyDescent="0.25">
      <c r="B39" t="s">
        <v>75</v>
      </c>
      <c r="C39" s="2"/>
      <c r="D39" s="2"/>
      <c r="E39" s="2"/>
      <c r="H39" s="2"/>
      <c r="P39" t="s">
        <v>79</v>
      </c>
      <c r="Q39">
        <v>0.35212551724137936</v>
      </c>
      <c r="R39">
        <f t="shared" si="0"/>
        <v>8.803137931034484E-2</v>
      </c>
      <c r="S39">
        <v>1.9677</v>
      </c>
      <c r="T39">
        <f t="shared" si="1"/>
        <v>9.8184703205460855E-2</v>
      </c>
    </row>
    <row r="40" spans="1:20" x14ac:dyDescent="0.25">
      <c r="A40" s="2" t="s">
        <v>0</v>
      </c>
      <c r="B40" t="s">
        <v>46</v>
      </c>
      <c r="C40" s="2" t="s">
        <v>44</v>
      </c>
      <c r="D40" s="2" t="s">
        <v>47</v>
      </c>
      <c r="E40" s="2" t="s">
        <v>77</v>
      </c>
      <c r="F40" s="2" t="s">
        <v>76</v>
      </c>
      <c r="G40" s="2" t="s">
        <v>74</v>
      </c>
      <c r="P40" t="s">
        <v>79</v>
      </c>
      <c r="Q40">
        <v>0.88637280000000007</v>
      </c>
      <c r="R40">
        <f t="shared" si="0"/>
        <v>0.22159320000000002</v>
      </c>
      <c r="S40">
        <v>0.78220000000000001</v>
      </c>
      <c r="T40">
        <f t="shared" si="1"/>
        <v>3.9030378028821207E-2</v>
      </c>
    </row>
    <row r="41" spans="1:20" x14ac:dyDescent="0.25">
      <c r="A41" s="2" t="s">
        <v>5</v>
      </c>
      <c r="B41" s="2">
        <v>18</v>
      </c>
      <c r="C41" s="2">
        <v>9.9981000000000009</v>
      </c>
      <c r="D41" s="2">
        <f t="shared" ref="D41:D48" si="8">C41/B41</f>
        <v>0.55545</v>
      </c>
      <c r="E41">
        <f>D41*0.6</f>
        <v>0.33327000000000001</v>
      </c>
      <c r="F41">
        <v>0.157</v>
      </c>
      <c r="G41" s="2">
        <v>1.1129</v>
      </c>
      <c r="P41" t="s">
        <v>79</v>
      </c>
      <c r="Q41">
        <v>0.26914416243654821</v>
      </c>
      <c r="R41">
        <f t="shared" si="0"/>
        <v>6.7286040609137052E-2</v>
      </c>
      <c r="S41">
        <v>1.2902</v>
      </c>
      <c r="T41">
        <f t="shared" si="1"/>
        <v>6.4378667518262739E-2</v>
      </c>
    </row>
    <row r="42" spans="1:20" x14ac:dyDescent="0.25">
      <c r="A42" s="2" t="s">
        <v>7</v>
      </c>
      <c r="B42" s="2">
        <v>16.3</v>
      </c>
      <c r="C42" s="2">
        <v>12.962400000000001</v>
      </c>
      <c r="D42" s="2">
        <f t="shared" si="8"/>
        <v>0.79523926380368093</v>
      </c>
      <c r="E42">
        <f t="shared" ref="E42:E56" si="9">D42*0.6</f>
        <v>0.47714355828220856</v>
      </c>
      <c r="F42">
        <v>0.155</v>
      </c>
      <c r="G42" s="2">
        <v>0.82689999999999997</v>
      </c>
      <c r="P42" t="s">
        <v>79</v>
      </c>
      <c r="R42">
        <f t="shared" si="0"/>
        <v>0</v>
      </c>
      <c r="S42">
        <v>0.68740000000000001</v>
      </c>
      <c r="T42">
        <f t="shared" si="1"/>
        <v>3.4300027942996289E-2</v>
      </c>
    </row>
    <row r="43" spans="1:20" x14ac:dyDescent="0.25">
      <c r="A43" s="2" t="s">
        <v>11</v>
      </c>
      <c r="B43" s="2">
        <v>11.7</v>
      </c>
      <c r="C43" s="2">
        <v>5.5319000000000003</v>
      </c>
      <c r="D43" s="2">
        <f t="shared" si="8"/>
        <v>0.47281196581196588</v>
      </c>
      <c r="E43">
        <f t="shared" si="9"/>
        <v>0.28368717948717953</v>
      </c>
      <c r="F43">
        <v>0.155</v>
      </c>
      <c r="G43" s="2">
        <v>0.378</v>
      </c>
      <c r="P43" t="s">
        <v>79</v>
      </c>
      <c r="Q43">
        <v>0.46643317535545015</v>
      </c>
      <c r="R43">
        <f t="shared" si="0"/>
        <v>0.11660829383886254</v>
      </c>
      <c r="S43">
        <v>0.81979999999999997</v>
      </c>
      <c r="T43">
        <f t="shared" si="1"/>
        <v>4.0906550636701129E-2</v>
      </c>
    </row>
    <row r="44" spans="1:20" x14ac:dyDescent="0.25">
      <c r="A44" s="2" t="s">
        <v>9</v>
      </c>
      <c r="B44" s="2">
        <v>17.3</v>
      </c>
      <c r="C44" s="2">
        <v>12.014200000000001</v>
      </c>
      <c r="D44" s="2">
        <f t="shared" si="8"/>
        <v>0.6944624277456648</v>
      </c>
      <c r="E44">
        <f t="shared" si="9"/>
        <v>0.41667745664739886</v>
      </c>
      <c r="F44">
        <v>0.158</v>
      </c>
      <c r="G44" s="2">
        <v>0.97330000000000005</v>
      </c>
      <c r="P44" t="s">
        <v>79</v>
      </c>
      <c r="Q44">
        <v>0.73066583850931677</v>
      </c>
      <c r="R44">
        <f t="shared" si="0"/>
        <v>0.18266645962732919</v>
      </c>
      <c r="S44">
        <v>0.79610000000000003</v>
      </c>
      <c r="T44">
        <f t="shared" si="1"/>
        <v>3.9723963115244898E-2</v>
      </c>
    </row>
    <row r="45" spans="1:20" x14ac:dyDescent="0.25">
      <c r="A45" s="2" t="s">
        <v>39</v>
      </c>
      <c r="B45" s="2">
        <v>15.6</v>
      </c>
      <c r="C45" s="2">
        <v>11.2308</v>
      </c>
      <c r="D45" s="2">
        <f t="shared" si="8"/>
        <v>0.719923076923077</v>
      </c>
      <c r="E45">
        <f t="shared" si="9"/>
        <v>0.43195384615384619</v>
      </c>
      <c r="F45">
        <v>0.14800000000000002</v>
      </c>
      <c r="G45" s="2">
        <v>0.90500000000000003</v>
      </c>
      <c r="P45" t="s">
        <v>79</v>
      </c>
      <c r="Q45">
        <v>0.49024897959183678</v>
      </c>
      <c r="R45">
        <f t="shared" si="0"/>
        <v>0.12256224489795919</v>
      </c>
      <c r="S45">
        <v>0.50329999999999997</v>
      </c>
      <c r="T45">
        <f t="shared" si="1"/>
        <v>2.5113767913456545E-2</v>
      </c>
    </row>
    <row r="46" spans="1:20" x14ac:dyDescent="0.25">
      <c r="A46" s="2" t="s">
        <v>17</v>
      </c>
      <c r="B46" s="2">
        <v>14.5</v>
      </c>
      <c r="C46" s="2">
        <v>8.5097000000000005</v>
      </c>
      <c r="D46" s="2">
        <f t="shared" si="8"/>
        <v>0.58687586206896558</v>
      </c>
      <c r="E46">
        <f t="shared" si="9"/>
        <v>0.35212551724137936</v>
      </c>
      <c r="F46">
        <v>0.13800000000000001</v>
      </c>
      <c r="G46" s="2">
        <v>1.9677</v>
      </c>
      <c r="P46" t="s">
        <v>79</v>
      </c>
      <c r="Q46">
        <v>0.57280999999999993</v>
      </c>
      <c r="R46">
        <f t="shared" si="0"/>
        <v>0.14320249999999998</v>
      </c>
      <c r="S46">
        <v>0.56789999999999996</v>
      </c>
      <c r="T46">
        <f t="shared" si="1"/>
        <v>2.8337192128058759E-2</v>
      </c>
    </row>
    <row r="47" spans="1:20" x14ac:dyDescent="0.25">
      <c r="A47" s="2" t="s">
        <v>13</v>
      </c>
      <c r="B47" s="2">
        <v>12.5</v>
      </c>
      <c r="C47" s="2">
        <v>18.466100000000001</v>
      </c>
      <c r="D47" s="2">
        <f t="shared" si="8"/>
        <v>1.4772880000000002</v>
      </c>
      <c r="E47">
        <f t="shared" si="9"/>
        <v>0.88637280000000007</v>
      </c>
      <c r="F47">
        <v>0.18</v>
      </c>
      <c r="G47" s="2">
        <v>0.78220000000000001</v>
      </c>
      <c r="P47" t="s">
        <v>79</v>
      </c>
      <c r="Q47">
        <v>0.21274477611940296</v>
      </c>
      <c r="R47">
        <f t="shared" si="0"/>
        <v>5.3186194029850739E-2</v>
      </c>
      <c r="S47">
        <v>0.6633</v>
      </c>
      <c r="T47">
        <f t="shared" si="1"/>
        <v>3.3097481138477505E-2</v>
      </c>
    </row>
    <row r="48" spans="1:20" x14ac:dyDescent="0.25">
      <c r="A48" s="2" t="s">
        <v>19</v>
      </c>
      <c r="B48" s="2">
        <v>19.7</v>
      </c>
      <c r="C48" s="2">
        <v>8.8369</v>
      </c>
      <c r="D48" s="2">
        <f t="shared" si="8"/>
        <v>0.44857360406091373</v>
      </c>
      <c r="E48">
        <f t="shared" si="9"/>
        <v>0.26914416243654821</v>
      </c>
      <c r="F48">
        <v>9.9000000000000005E-2</v>
      </c>
      <c r="G48" s="2">
        <v>1.2902</v>
      </c>
      <c r="P48" t="s">
        <v>79</v>
      </c>
      <c r="Q48">
        <v>0.7749789473684211</v>
      </c>
      <c r="R48">
        <f t="shared" si="0"/>
        <v>0.19374473684210528</v>
      </c>
      <c r="S48">
        <v>0.3705</v>
      </c>
      <c r="T48">
        <f t="shared" si="1"/>
        <v>1.8487285936689152E-2</v>
      </c>
    </row>
    <row r="49" spans="1:20" x14ac:dyDescent="0.25">
      <c r="A49" s="2" t="s">
        <v>6</v>
      </c>
      <c r="B49" s="2">
        <v>9.1</v>
      </c>
      <c r="C49" s="2"/>
      <c r="D49" s="2"/>
      <c r="F49">
        <v>0.13800000000000001</v>
      </c>
      <c r="G49" s="2">
        <v>0.68740000000000001</v>
      </c>
      <c r="P49" t="s">
        <v>79</v>
      </c>
      <c r="Q49">
        <v>0.71821463414634146</v>
      </c>
      <c r="R49">
        <f t="shared" si="0"/>
        <v>0.17955365853658536</v>
      </c>
      <c r="S49">
        <v>1.4977</v>
      </c>
      <c r="T49">
        <f t="shared" si="1"/>
        <v>7.4732545606961798E-2</v>
      </c>
    </row>
    <row r="50" spans="1:20" x14ac:dyDescent="0.25">
      <c r="A50" s="2" t="s">
        <v>8</v>
      </c>
      <c r="B50" s="2">
        <v>21.1</v>
      </c>
      <c r="C50" s="2">
        <v>16.402899999999999</v>
      </c>
      <c r="D50" s="2">
        <f t="shared" ref="D50:D56" si="10">C50/B50</f>
        <v>0.77738862559241695</v>
      </c>
      <c r="E50">
        <f t="shared" si="9"/>
        <v>0.46643317535545015</v>
      </c>
      <c r="F50">
        <v>0.16300000000000001</v>
      </c>
      <c r="G50" s="2">
        <v>0.81979999999999997</v>
      </c>
    </row>
    <row r="51" spans="1:20" x14ac:dyDescent="0.25">
      <c r="A51" s="2" t="s">
        <v>10</v>
      </c>
      <c r="B51" s="2">
        <v>16.100000000000001</v>
      </c>
      <c r="C51" s="2">
        <v>19.606200000000001</v>
      </c>
      <c r="D51" s="2">
        <f t="shared" si="10"/>
        <v>1.217776397515528</v>
      </c>
      <c r="E51">
        <f t="shared" si="9"/>
        <v>0.73066583850931677</v>
      </c>
      <c r="F51">
        <v>0.184</v>
      </c>
      <c r="G51" s="2">
        <v>0.79610000000000003</v>
      </c>
    </row>
    <row r="52" spans="1:20" x14ac:dyDescent="0.25">
      <c r="A52" s="2" t="s">
        <v>12</v>
      </c>
      <c r="B52" s="2">
        <v>14.7</v>
      </c>
      <c r="C52" s="2">
        <v>12.011100000000001</v>
      </c>
      <c r="D52" s="2">
        <f t="shared" si="10"/>
        <v>0.81708163265306133</v>
      </c>
      <c r="E52">
        <f t="shared" si="9"/>
        <v>0.49024897959183678</v>
      </c>
      <c r="F52">
        <v>0.158</v>
      </c>
      <c r="G52" s="2">
        <v>0.50329999999999997</v>
      </c>
    </row>
    <row r="53" spans="1:20" x14ac:dyDescent="0.25">
      <c r="A53" s="2" t="s">
        <v>14</v>
      </c>
      <c r="B53" s="2">
        <v>18</v>
      </c>
      <c r="C53" s="2">
        <v>17.1843</v>
      </c>
      <c r="D53" s="2">
        <f t="shared" si="10"/>
        <v>0.95468333333333333</v>
      </c>
      <c r="E53">
        <f t="shared" si="9"/>
        <v>0.57280999999999993</v>
      </c>
      <c r="F53">
        <v>0.157</v>
      </c>
      <c r="G53" s="2">
        <v>0.56789999999999996</v>
      </c>
    </row>
    <row r="54" spans="1:20" x14ac:dyDescent="0.25">
      <c r="A54" s="2" t="s">
        <v>16</v>
      </c>
      <c r="B54" s="2">
        <v>13.4</v>
      </c>
      <c r="C54" s="2">
        <v>4.7512999999999996</v>
      </c>
      <c r="D54" s="2">
        <f t="shared" si="10"/>
        <v>0.35457462686567159</v>
      </c>
      <c r="E54">
        <f t="shared" si="9"/>
        <v>0.21274477611940296</v>
      </c>
      <c r="F54">
        <v>0.20100000000000001</v>
      </c>
      <c r="G54" s="2">
        <v>0.6633</v>
      </c>
    </row>
    <row r="55" spans="1:20" x14ac:dyDescent="0.25">
      <c r="A55" s="2" t="s">
        <v>18</v>
      </c>
      <c r="B55" s="2">
        <v>9.5</v>
      </c>
      <c r="C55" s="2">
        <v>12.2705</v>
      </c>
      <c r="D55" s="2">
        <f t="shared" si="10"/>
        <v>1.2916315789473685</v>
      </c>
      <c r="E55">
        <f t="shared" si="9"/>
        <v>0.7749789473684211</v>
      </c>
      <c r="F55">
        <v>0.16799999999999998</v>
      </c>
      <c r="G55" s="2">
        <v>0.3705</v>
      </c>
    </row>
    <row r="56" spans="1:20" x14ac:dyDescent="0.25">
      <c r="A56" s="2" t="s">
        <v>20</v>
      </c>
      <c r="B56" s="2">
        <v>12.3</v>
      </c>
      <c r="C56" s="2">
        <v>14.7234</v>
      </c>
      <c r="D56" s="2">
        <f t="shared" si="10"/>
        <v>1.1970243902439024</v>
      </c>
      <c r="E56">
        <f t="shared" si="9"/>
        <v>0.71821463414634146</v>
      </c>
      <c r="F56">
        <v>0.11800000000000001</v>
      </c>
      <c r="G56" s="2">
        <v>1.4977</v>
      </c>
    </row>
  </sheetData>
  <sortState xmlns:xlrd2="http://schemas.microsoft.com/office/spreadsheetml/2017/richdata2" ref="F3:J18">
    <sortCondition ref="F3:F18"/>
  </sortState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8AD9-9D5A-4950-A057-688B45A2DFB7}">
  <dimension ref="A1:M66"/>
  <sheetViews>
    <sheetView tabSelected="1" topLeftCell="G1" zoomScale="98" zoomScaleNormal="100" workbookViewId="0">
      <selection activeCell="J17" sqref="J17"/>
    </sheetView>
  </sheetViews>
  <sheetFormatPr defaultRowHeight="15" x14ac:dyDescent="0.25"/>
  <cols>
    <col min="1" max="1" width="16.28515625" bestFit="1" customWidth="1"/>
    <col min="2" max="2" width="21.5703125" bestFit="1" customWidth="1"/>
    <col min="3" max="3" width="10" bestFit="1" customWidth="1"/>
    <col min="4" max="4" width="14.5703125" customWidth="1"/>
    <col min="5" max="5" width="14.140625" customWidth="1"/>
    <col min="6" max="6" width="11.28515625" bestFit="1" customWidth="1"/>
    <col min="7" max="7" width="8.85546875" bestFit="1" customWidth="1"/>
    <col min="8" max="8" width="21.85546875" bestFit="1" customWidth="1"/>
    <col min="9" max="9" width="7.140625" bestFit="1" customWidth="1"/>
    <col min="10" max="10" width="48.5703125" customWidth="1"/>
    <col min="11" max="11" width="21.5703125" customWidth="1"/>
  </cols>
  <sheetData>
    <row r="1" spans="1:13" x14ac:dyDescent="0.25"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3" ht="60" x14ac:dyDescent="0.25">
      <c r="A2" t="s">
        <v>0</v>
      </c>
      <c r="B2" t="s">
        <v>1</v>
      </c>
      <c r="C2" s="1" t="s">
        <v>36</v>
      </c>
      <c r="D2" s="1" t="s">
        <v>35</v>
      </c>
      <c r="E2" s="1" t="s">
        <v>34</v>
      </c>
      <c r="F2" s="1" t="s">
        <v>33</v>
      </c>
      <c r="G2" s="1" t="s">
        <v>32</v>
      </c>
      <c r="H2" s="1" t="s">
        <v>31</v>
      </c>
      <c r="I2" s="1" t="s">
        <v>30</v>
      </c>
      <c r="J2" s="1" t="s">
        <v>38</v>
      </c>
      <c r="K2" s="1" t="s">
        <v>37</v>
      </c>
      <c r="L2" s="1" t="s">
        <v>83</v>
      </c>
      <c r="M2" s="1" t="s">
        <v>84</v>
      </c>
    </row>
    <row r="3" spans="1:13" x14ac:dyDescent="0.25">
      <c r="A3" t="s">
        <v>5</v>
      </c>
      <c r="B3">
        <v>0</v>
      </c>
      <c r="C3">
        <v>5.0999999999999996</v>
      </c>
      <c r="D3">
        <v>4.4000000000000004</v>
      </c>
      <c r="E3">
        <v>10.9</v>
      </c>
      <c r="F3">
        <v>14.5</v>
      </c>
      <c r="G3">
        <v>51.8</v>
      </c>
      <c r="H3">
        <v>4.9000000000000004</v>
      </c>
      <c r="I3">
        <v>8.3000000000000007</v>
      </c>
      <c r="J3">
        <v>20.2</v>
      </c>
      <c r="K3">
        <v>2.9</v>
      </c>
      <c r="L3">
        <f>(D3+E3)*0.01*CN!F2*0.01</f>
        <v>0.153</v>
      </c>
      <c r="M3">
        <f>E3+D3</f>
        <v>15.3</v>
      </c>
    </row>
    <row r="4" spans="1:13" x14ac:dyDescent="0.25">
      <c r="A4" t="s">
        <v>5</v>
      </c>
      <c r="B4">
        <v>30</v>
      </c>
      <c r="C4">
        <v>4.5999999999999996</v>
      </c>
      <c r="D4">
        <v>3.4</v>
      </c>
      <c r="E4">
        <v>9.5</v>
      </c>
      <c r="F4">
        <v>12.6</v>
      </c>
      <c r="G4">
        <v>49</v>
      </c>
      <c r="H4">
        <v>7.8</v>
      </c>
      <c r="I4">
        <v>12.9</v>
      </c>
      <c r="J4">
        <v>19.100000000000001</v>
      </c>
      <c r="K4">
        <v>4.0999999999999996</v>
      </c>
      <c r="L4">
        <f>(D4+E4)*0.01*CN!F3*0.01</f>
        <v>7.9004760000000007E-2</v>
      </c>
      <c r="M4">
        <f t="shared" ref="M4:M66" si="0">E4+D4</f>
        <v>12.9</v>
      </c>
    </row>
    <row r="5" spans="1:13" x14ac:dyDescent="0.25">
      <c r="A5" t="s">
        <v>5</v>
      </c>
      <c r="B5">
        <v>90</v>
      </c>
      <c r="C5">
        <v>5.6</v>
      </c>
      <c r="D5">
        <v>4</v>
      </c>
      <c r="E5">
        <v>11.7</v>
      </c>
      <c r="F5">
        <v>10.8</v>
      </c>
      <c r="G5">
        <v>43.5</v>
      </c>
      <c r="H5">
        <v>9.3000000000000007</v>
      </c>
      <c r="I5">
        <v>14.9</v>
      </c>
      <c r="J5">
        <v>16.3</v>
      </c>
      <c r="K5">
        <v>5.0999999999999996</v>
      </c>
      <c r="L5">
        <f>(D5+E5)*0.01*CN!F4*0.01</f>
        <v>6.5831669999999995E-2</v>
      </c>
      <c r="M5">
        <f t="shared" si="0"/>
        <v>15.7</v>
      </c>
    </row>
    <row r="6" spans="1:13" x14ac:dyDescent="0.25">
      <c r="A6" t="s">
        <v>5</v>
      </c>
      <c r="B6">
        <v>180</v>
      </c>
      <c r="C6">
        <v>5.9</v>
      </c>
      <c r="D6">
        <v>4.3</v>
      </c>
      <c r="E6">
        <v>12.9</v>
      </c>
      <c r="F6">
        <v>11.1</v>
      </c>
      <c r="G6">
        <v>39.9</v>
      </c>
      <c r="H6">
        <v>10.7</v>
      </c>
      <c r="I6">
        <v>15.1</v>
      </c>
      <c r="J6">
        <v>13.5</v>
      </c>
      <c r="K6">
        <v>5.8</v>
      </c>
      <c r="L6">
        <f>(D6+E6)*0.01*CN!F5*0.01</f>
        <v>5.5672960000000001E-2</v>
      </c>
      <c r="M6">
        <f t="shared" si="0"/>
        <v>17.2</v>
      </c>
    </row>
    <row r="7" spans="1:13" x14ac:dyDescent="0.25">
      <c r="A7" t="s">
        <v>7</v>
      </c>
      <c r="B7">
        <v>0</v>
      </c>
      <c r="C7">
        <v>6.9</v>
      </c>
      <c r="D7">
        <v>5.8</v>
      </c>
      <c r="E7">
        <v>14.6</v>
      </c>
      <c r="F7">
        <v>11</v>
      </c>
      <c r="G7">
        <v>35.799999999999997</v>
      </c>
      <c r="H7">
        <v>5.7</v>
      </c>
      <c r="I7">
        <v>20.100000000000001</v>
      </c>
      <c r="J7">
        <v>14</v>
      </c>
      <c r="K7">
        <v>2.5</v>
      </c>
      <c r="L7">
        <f>(D7+E7)*0.01*CN!F6*0.01</f>
        <v>0.20399999999999999</v>
      </c>
      <c r="M7">
        <f t="shared" si="0"/>
        <v>20.399999999999999</v>
      </c>
    </row>
    <row r="8" spans="1:13" x14ac:dyDescent="0.25">
      <c r="A8" t="s">
        <v>7</v>
      </c>
      <c r="B8">
        <v>30</v>
      </c>
      <c r="C8">
        <v>7.4</v>
      </c>
      <c r="D8">
        <v>5.3</v>
      </c>
      <c r="E8">
        <v>12.7</v>
      </c>
      <c r="F8">
        <v>8.1</v>
      </c>
      <c r="G8">
        <v>27.3</v>
      </c>
      <c r="H8">
        <v>7.7</v>
      </c>
      <c r="I8">
        <v>31.2</v>
      </c>
      <c r="J8">
        <v>10.1</v>
      </c>
      <c r="K8">
        <v>3.5</v>
      </c>
      <c r="L8">
        <f>(D8+E8)*0.01*CN!F7*0.01</f>
        <v>0.11021400000000001</v>
      </c>
      <c r="M8">
        <f t="shared" si="0"/>
        <v>18</v>
      </c>
    </row>
    <row r="9" spans="1:13" x14ac:dyDescent="0.25">
      <c r="A9" t="s">
        <v>7</v>
      </c>
      <c r="B9">
        <v>90</v>
      </c>
      <c r="C9">
        <v>9.1999999999999993</v>
      </c>
      <c r="D9">
        <v>3.9</v>
      </c>
      <c r="E9">
        <v>11.6</v>
      </c>
      <c r="F9">
        <v>7.5</v>
      </c>
      <c r="G9">
        <v>27.8</v>
      </c>
      <c r="H9">
        <v>9</v>
      </c>
      <c r="I9">
        <v>30.6</v>
      </c>
      <c r="J9">
        <v>9.1999999999999993</v>
      </c>
      <c r="K9">
        <v>4.5999999999999996</v>
      </c>
      <c r="L9">
        <f>(D9+E9)*0.01*CN!F8*0.01</f>
        <v>6.3109799999999994E-2</v>
      </c>
      <c r="M9">
        <f t="shared" si="0"/>
        <v>15.5</v>
      </c>
    </row>
    <row r="10" spans="1:13" x14ac:dyDescent="0.25">
      <c r="A10" t="s">
        <v>7</v>
      </c>
      <c r="B10">
        <v>180</v>
      </c>
      <c r="C10">
        <v>9.3000000000000007</v>
      </c>
      <c r="D10">
        <v>6.3</v>
      </c>
      <c r="E10">
        <v>14.7</v>
      </c>
      <c r="F10">
        <v>8.1</v>
      </c>
      <c r="G10">
        <v>23.9</v>
      </c>
      <c r="H10">
        <v>9.4</v>
      </c>
      <c r="I10">
        <v>28.3</v>
      </c>
      <c r="J10">
        <v>8</v>
      </c>
      <c r="K10">
        <v>4.0999999999999996</v>
      </c>
      <c r="L10">
        <f>(D10+E10)*0.01*CN!F9*0.01</f>
        <v>6.9999299999999987E-2</v>
      </c>
      <c r="M10">
        <f t="shared" si="0"/>
        <v>21</v>
      </c>
    </row>
    <row r="11" spans="1:13" x14ac:dyDescent="0.25">
      <c r="A11" t="s">
        <v>11</v>
      </c>
      <c r="B11">
        <v>0</v>
      </c>
      <c r="C11">
        <v>9.6999999999999993</v>
      </c>
      <c r="D11">
        <v>3.2</v>
      </c>
      <c r="E11">
        <v>8.9</v>
      </c>
      <c r="F11">
        <v>9.4</v>
      </c>
      <c r="G11">
        <v>39.4</v>
      </c>
      <c r="H11">
        <v>8.5</v>
      </c>
      <c r="I11">
        <v>20.9</v>
      </c>
      <c r="J11">
        <v>16.5</v>
      </c>
      <c r="K11">
        <v>4.0999999999999996</v>
      </c>
      <c r="L11">
        <f>(D11+E11)*0.01*CN!F10*0.01</f>
        <v>0.12100000000000001</v>
      </c>
      <c r="M11">
        <f t="shared" si="0"/>
        <v>12.100000000000001</v>
      </c>
    </row>
    <row r="12" spans="1:13" x14ac:dyDescent="0.25">
      <c r="A12" t="s">
        <v>11</v>
      </c>
      <c r="B12">
        <v>30</v>
      </c>
      <c r="C12">
        <v>7.4</v>
      </c>
      <c r="D12">
        <v>5.3</v>
      </c>
      <c r="E12">
        <v>12.7</v>
      </c>
      <c r="F12">
        <v>8.1</v>
      </c>
      <c r="G12">
        <v>27.3</v>
      </c>
      <c r="H12">
        <v>7.7</v>
      </c>
      <c r="I12">
        <v>31.2</v>
      </c>
      <c r="J12">
        <v>10.1</v>
      </c>
      <c r="K12">
        <v>3.7</v>
      </c>
      <c r="L12">
        <f>(D12+E12)*0.01*CN!F11*0.01</f>
        <v>3.43602E-2</v>
      </c>
      <c r="M12">
        <f t="shared" si="0"/>
        <v>18</v>
      </c>
    </row>
    <row r="13" spans="1:13" x14ac:dyDescent="0.25">
      <c r="A13" t="s">
        <v>11</v>
      </c>
      <c r="B13">
        <v>90</v>
      </c>
      <c r="C13">
        <v>9.1999999999999993</v>
      </c>
      <c r="D13">
        <v>3.9</v>
      </c>
      <c r="E13">
        <v>11.6</v>
      </c>
      <c r="F13">
        <v>7.5</v>
      </c>
      <c r="G13">
        <v>27.8</v>
      </c>
      <c r="H13">
        <v>9</v>
      </c>
      <c r="I13">
        <v>30.6</v>
      </c>
      <c r="J13">
        <v>9.1999999999999993</v>
      </c>
      <c r="K13">
        <v>4.5999999999999996</v>
      </c>
      <c r="L13">
        <f>(D13+E13)*0.01*CN!F12*0.01</f>
        <v>2.4082349999999999E-2</v>
      </c>
      <c r="M13">
        <f t="shared" si="0"/>
        <v>15.5</v>
      </c>
    </row>
    <row r="14" spans="1:13" x14ac:dyDescent="0.25">
      <c r="A14" t="s">
        <v>11</v>
      </c>
      <c r="B14">
        <v>180</v>
      </c>
      <c r="C14">
        <v>9.1</v>
      </c>
      <c r="D14">
        <v>3.9</v>
      </c>
      <c r="E14">
        <v>10.6</v>
      </c>
      <c r="F14">
        <v>5.6</v>
      </c>
      <c r="G14">
        <v>22.4</v>
      </c>
      <c r="H14">
        <v>11.9</v>
      </c>
      <c r="I14">
        <v>36.299999999999997</v>
      </c>
      <c r="J14">
        <v>6.8</v>
      </c>
      <c r="K14">
        <v>5.4</v>
      </c>
      <c r="L14">
        <f>(D14+E14)*0.01*CN!F13*0.01</f>
        <v>2.0417449999999997E-2</v>
      </c>
      <c r="M14">
        <f t="shared" si="0"/>
        <v>14.5</v>
      </c>
    </row>
    <row r="15" spans="1:13" x14ac:dyDescent="0.25">
      <c r="A15" t="s">
        <v>9</v>
      </c>
      <c r="B15">
        <v>0</v>
      </c>
      <c r="C15">
        <v>6.9</v>
      </c>
      <c r="D15">
        <v>3.5</v>
      </c>
      <c r="E15">
        <v>10</v>
      </c>
      <c r="F15">
        <v>10.4</v>
      </c>
      <c r="G15">
        <v>44.2</v>
      </c>
      <c r="H15">
        <v>7</v>
      </c>
      <c r="I15">
        <v>18</v>
      </c>
      <c r="J15">
        <v>18.2</v>
      </c>
      <c r="K15">
        <v>3.7</v>
      </c>
      <c r="L15">
        <f>(D15+E15)*0.01*CN!F14*0.01</f>
        <v>0.13500000000000001</v>
      </c>
      <c r="M15">
        <f t="shared" si="0"/>
        <v>13.5</v>
      </c>
    </row>
    <row r="16" spans="1:13" x14ac:dyDescent="0.25">
      <c r="A16" t="s">
        <v>9</v>
      </c>
      <c r="B16">
        <v>30</v>
      </c>
      <c r="C16">
        <v>7.5</v>
      </c>
      <c r="D16">
        <v>4.3</v>
      </c>
      <c r="E16">
        <v>11.9</v>
      </c>
      <c r="F16">
        <v>9.8000000000000007</v>
      </c>
      <c r="G16">
        <v>35</v>
      </c>
      <c r="H16">
        <v>8.6</v>
      </c>
      <c r="I16">
        <v>22.6</v>
      </c>
      <c r="J16">
        <v>13.1</v>
      </c>
      <c r="K16">
        <v>4.4000000000000004</v>
      </c>
      <c r="L16">
        <f>(D16+E16)*0.01*CN!F15*0.01</f>
        <v>8.8651259999999996E-2</v>
      </c>
      <c r="M16">
        <f t="shared" si="0"/>
        <v>16.2</v>
      </c>
    </row>
    <row r="17" spans="1:13" x14ac:dyDescent="0.25">
      <c r="A17" t="s">
        <v>9</v>
      </c>
      <c r="B17">
        <v>90</v>
      </c>
      <c r="C17">
        <v>7</v>
      </c>
      <c r="D17">
        <v>3.7</v>
      </c>
      <c r="E17">
        <v>12.1</v>
      </c>
      <c r="F17">
        <v>9</v>
      </c>
      <c r="G17">
        <v>34.700000000000003</v>
      </c>
      <c r="H17">
        <v>10.3</v>
      </c>
      <c r="I17">
        <v>22.9</v>
      </c>
      <c r="J17">
        <v>12.7</v>
      </c>
      <c r="K17">
        <v>5.6</v>
      </c>
      <c r="L17">
        <f>(D17+E17)*0.01*CN!F16*0.01</f>
        <v>5.5059839999999999E-2</v>
      </c>
      <c r="M17">
        <f t="shared" si="0"/>
        <v>15.8</v>
      </c>
    </row>
    <row r="18" spans="1:13" x14ac:dyDescent="0.25">
      <c r="A18" t="s">
        <v>9</v>
      </c>
      <c r="B18">
        <v>180</v>
      </c>
      <c r="C18">
        <v>7.2</v>
      </c>
      <c r="D18">
        <v>4.5999999999999996</v>
      </c>
      <c r="E18">
        <v>13.4</v>
      </c>
      <c r="F18">
        <v>9.5</v>
      </c>
      <c r="G18">
        <v>34.200000000000003</v>
      </c>
      <c r="H18">
        <v>10.8</v>
      </c>
      <c r="I18">
        <v>20.2</v>
      </c>
      <c r="J18">
        <v>11.9</v>
      </c>
      <c r="K18">
        <v>5.9</v>
      </c>
      <c r="L18">
        <f>(D18+E18)*0.01*CN!F17*0.01</f>
        <v>4.9571999999999998E-2</v>
      </c>
      <c r="M18">
        <f t="shared" si="0"/>
        <v>18</v>
      </c>
    </row>
    <row r="19" spans="1:13" x14ac:dyDescent="0.25">
      <c r="A19" t="s">
        <v>15</v>
      </c>
      <c r="B19">
        <v>0</v>
      </c>
      <c r="C19">
        <v>7.9</v>
      </c>
      <c r="D19">
        <v>6.8</v>
      </c>
      <c r="E19">
        <v>15.5</v>
      </c>
      <c r="F19">
        <v>14.5</v>
      </c>
      <c r="G19">
        <v>41.7</v>
      </c>
      <c r="H19">
        <v>3.4</v>
      </c>
      <c r="I19">
        <v>10.3</v>
      </c>
      <c r="J19">
        <v>15.1</v>
      </c>
      <c r="K19">
        <v>2.1</v>
      </c>
      <c r="L19">
        <f>(D19+E19)*0.01*CN!F18*0.01</f>
        <v>0.223</v>
      </c>
      <c r="M19">
        <f t="shared" si="0"/>
        <v>22.3</v>
      </c>
    </row>
    <row r="20" spans="1:13" x14ac:dyDescent="0.25">
      <c r="A20" t="s">
        <v>15</v>
      </c>
      <c r="B20">
        <v>30</v>
      </c>
      <c r="C20">
        <v>4.2</v>
      </c>
      <c r="D20">
        <v>3.3</v>
      </c>
      <c r="E20">
        <v>9.6</v>
      </c>
      <c r="F20">
        <v>11.9</v>
      </c>
      <c r="G20">
        <v>48.5</v>
      </c>
      <c r="H20">
        <v>7.2</v>
      </c>
      <c r="I20">
        <v>14.9</v>
      </c>
      <c r="J20">
        <v>18.600000000000001</v>
      </c>
      <c r="K20">
        <v>3.6</v>
      </c>
      <c r="L20">
        <f>(D20+E20)*0.01*CN!F19*0.01</f>
        <v>7.9329839999999985E-2</v>
      </c>
      <c r="M20">
        <f t="shared" si="0"/>
        <v>12.899999999999999</v>
      </c>
    </row>
    <row r="21" spans="1:13" x14ac:dyDescent="0.25">
      <c r="A21" t="s">
        <v>15</v>
      </c>
      <c r="B21">
        <v>90</v>
      </c>
      <c r="C21">
        <v>5.7</v>
      </c>
      <c r="D21">
        <v>3.5</v>
      </c>
      <c r="E21">
        <v>11.3</v>
      </c>
      <c r="F21">
        <v>10.5</v>
      </c>
      <c r="G21">
        <v>40.6</v>
      </c>
      <c r="H21">
        <v>8.9</v>
      </c>
      <c r="I21">
        <v>19.100000000000001</v>
      </c>
      <c r="J21">
        <v>14.8</v>
      </c>
      <c r="K21">
        <v>4.5</v>
      </c>
      <c r="L21">
        <f>(D21+E21)*0.01*CN!F20*0.01</f>
        <v>5.7774760000000008E-2</v>
      </c>
      <c r="M21">
        <f t="shared" si="0"/>
        <v>14.8</v>
      </c>
    </row>
    <row r="22" spans="1:13" x14ac:dyDescent="0.25">
      <c r="A22" t="s">
        <v>15</v>
      </c>
      <c r="B22">
        <v>180</v>
      </c>
      <c r="C22">
        <v>6.3</v>
      </c>
      <c r="D22">
        <v>3.8</v>
      </c>
      <c r="E22">
        <v>12.8</v>
      </c>
      <c r="F22">
        <v>9.8000000000000007</v>
      </c>
      <c r="G22">
        <v>36.200000000000003</v>
      </c>
      <c r="H22">
        <v>10.199999999999999</v>
      </c>
      <c r="I22">
        <v>20.7</v>
      </c>
      <c r="J22">
        <v>12.7</v>
      </c>
      <c r="K22">
        <v>5.4</v>
      </c>
      <c r="L22">
        <f>(D22+E22)*0.01*CN!F21*0.01</f>
        <v>5.0598460000000005E-2</v>
      </c>
      <c r="M22">
        <f t="shared" si="0"/>
        <v>16.600000000000001</v>
      </c>
    </row>
    <row r="23" spans="1:13" x14ac:dyDescent="0.25">
      <c r="A23" t="s">
        <v>17</v>
      </c>
      <c r="B23">
        <v>0</v>
      </c>
      <c r="C23">
        <v>6.3</v>
      </c>
      <c r="D23">
        <v>2.8</v>
      </c>
      <c r="E23">
        <v>9.6</v>
      </c>
      <c r="F23">
        <v>10.7</v>
      </c>
      <c r="G23">
        <v>43.6</v>
      </c>
      <c r="H23">
        <v>6.9</v>
      </c>
      <c r="I23">
        <v>20.100000000000001</v>
      </c>
      <c r="J23">
        <v>17.5</v>
      </c>
      <c r="K23">
        <v>3.1</v>
      </c>
      <c r="L23">
        <f>(D23+E23)*0.01*CN!F22*0.01</f>
        <v>0.12399999999999999</v>
      </c>
      <c r="M23">
        <f t="shared" si="0"/>
        <v>12.399999999999999</v>
      </c>
    </row>
    <row r="24" spans="1:13" x14ac:dyDescent="0.25">
      <c r="A24" t="s">
        <v>17</v>
      </c>
      <c r="B24">
        <v>30</v>
      </c>
      <c r="C24">
        <v>5.5</v>
      </c>
      <c r="D24">
        <v>3.3</v>
      </c>
      <c r="E24">
        <v>9.9</v>
      </c>
      <c r="F24">
        <v>11.9</v>
      </c>
      <c r="G24">
        <v>42.8</v>
      </c>
      <c r="H24">
        <v>7.3</v>
      </c>
      <c r="I24">
        <v>18.899999999999999</v>
      </c>
      <c r="J24">
        <v>14.6</v>
      </c>
      <c r="K24">
        <v>3.7</v>
      </c>
      <c r="L24">
        <f>(D24+E24)*0.01*CN!F23*0.01</f>
        <v>6.270792E-2</v>
      </c>
      <c r="M24">
        <f t="shared" si="0"/>
        <v>13.2</v>
      </c>
    </row>
    <row r="25" spans="1:13" x14ac:dyDescent="0.25">
      <c r="A25" t="s">
        <v>17</v>
      </c>
      <c r="B25">
        <v>90</v>
      </c>
      <c r="C25">
        <v>6.8</v>
      </c>
      <c r="D25">
        <v>3.4</v>
      </c>
      <c r="E25">
        <v>10.4</v>
      </c>
      <c r="F25">
        <v>8.4</v>
      </c>
      <c r="G25">
        <v>34.200000000000003</v>
      </c>
      <c r="H25">
        <v>9.4</v>
      </c>
      <c r="I25">
        <v>27.2</v>
      </c>
      <c r="J25">
        <v>13.7</v>
      </c>
      <c r="K25">
        <v>5</v>
      </c>
      <c r="L25">
        <f>(D25+E25)*0.01*CN!F24*0.01</f>
        <v>3.744492E-2</v>
      </c>
      <c r="M25">
        <f t="shared" si="0"/>
        <v>13.8</v>
      </c>
    </row>
    <row r="26" spans="1:13" x14ac:dyDescent="0.25">
      <c r="A26" t="s">
        <v>17</v>
      </c>
      <c r="B26">
        <v>180</v>
      </c>
      <c r="C26">
        <v>7.9</v>
      </c>
      <c r="D26">
        <v>4.5</v>
      </c>
      <c r="E26">
        <v>12.1</v>
      </c>
      <c r="F26">
        <v>8.5</v>
      </c>
      <c r="G26">
        <v>29.3</v>
      </c>
      <c r="H26">
        <v>10.8</v>
      </c>
      <c r="I26">
        <v>26.9</v>
      </c>
      <c r="J26">
        <v>9.3000000000000007</v>
      </c>
      <c r="K26">
        <v>5.4</v>
      </c>
      <c r="L26">
        <f>(D26+E26)*0.01*CN!F25*0.01</f>
        <v>2.7897960000000003E-2</v>
      </c>
      <c r="M26">
        <f t="shared" si="0"/>
        <v>16.600000000000001</v>
      </c>
    </row>
    <row r="27" spans="1:13" x14ac:dyDescent="0.25">
      <c r="A27" t="s">
        <v>13</v>
      </c>
      <c r="B27">
        <v>0</v>
      </c>
      <c r="C27">
        <v>6.2</v>
      </c>
      <c r="D27">
        <v>5.5</v>
      </c>
      <c r="E27">
        <v>12.7</v>
      </c>
      <c r="F27">
        <v>11.9</v>
      </c>
      <c r="G27">
        <v>40.299999999999997</v>
      </c>
      <c r="H27">
        <v>6.8</v>
      </c>
      <c r="I27">
        <v>16.5</v>
      </c>
      <c r="J27">
        <v>16.2</v>
      </c>
      <c r="K27">
        <v>3.6</v>
      </c>
      <c r="L27">
        <f>(D27+E27)*0.01*CN!F26*0.01</f>
        <v>0.182</v>
      </c>
      <c r="M27">
        <f t="shared" si="0"/>
        <v>18.2</v>
      </c>
    </row>
    <row r="28" spans="1:13" x14ac:dyDescent="0.25">
      <c r="A28" t="s">
        <v>13</v>
      </c>
      <c r="B28">
        <v>30</v>
      </c>
      <c r="C28">
        <v>7.9</v>
      </c>
      <c r="D28">
        <v>4.2</v>
      </c>
      <c r="E28">
        <v>11.1</v>
      </c>
      <c r="F28">
        <v>9.6999999999999993</v>
      </c>
      <c r="G28">
        <v>35</v>
      </c>
      <c r="H28">
        <v>8.6999999999999993</v>
      </c>
      <c r="I28">
        <v>23.1</v>
      </c>
      <c r="J28">
        <v>13.4</v>
      </c>
      <c r="K28">
        <v>4.4000000000000004</v>
      </c>
      <c r="L28">
        <f>(D28+E28)*0.01*CN!F27*0.01</f>
        <v>0.11495196000000001</v>
      </c>
      <c r="M28">
        <f t="shared" si="0"/>
        <v>15.3</v>
      </c>
    </row>
    <row r="29" spans="1:13" x14ac:dyDescent="0.25">
      <c r="A29" t="s">
        <v>13</v>
      </c>
      <c r="B29">
        <v>90</v>
      </c>
      <c r="C29">
        <v>7.8</v>
      </c>
      <c r="D29">
        <v>4.9000000000000004</v>
      </c>
      <c r="E29">
        <v>13.1</v>
      </c>
      <c r="F29">
        <v>8.6</v>
      </c>
      <c r="G29">
        <v>31.1</v>
      </c>
      <c r="H29">
        <v>10.5</v>
      </c>
      <c r="I29">
        <v>23.7</v>
      </c>
      <c r="J29">
        <v>11.4</v>
      </c>
      <c r="K29">
        <v>5.4</v>
      </c>
      <c r="L29">
        <f>(D29+E29)*0.01*CN!F28*0.01</f>
        <v>0.10315260000000001</v>
      </c>
      <c r="M29">
        <f t="shared" si="0"/>
        <v>18</v>
      </c>
    </row>
    <row r="30" spans="1:13" x14ac:dyDescent="0.25">
      <c r="A30" t="s">
        <v>13</v>
      </c>
      <c r="B30">
        <v>180</v>
      </c>
      <c r="C30">
        <v>8.3000000000000007</v>
      </c>
      <c r="D30">
        <v>4.5999999999999996</v>
      </c>
      <c r="E30">
        <v>13</v>
      </c>
      <c r="F30">
        <v>8.6999999999999993</v>
      </c>
      <c r="G30">
        <v>30.8</v>
      </c>
      <c r="H30">
        <v>11.2</v>
      </c>
      <c r="I30">
        <v>23.2</v>
      </c>
      <c r="J30">
        <v>10.7</v>
      </c>
      <c r="K30">
        <v>5.6</v>
      </c>
      <c r="L30">
        <f>(D30+E30)*0.01*CN!F29*0.01</f>
        <v>8.2352159999999994E-2</v>
      </c>
      <c r="M30">
        <f t="shared" si="0"/>
        <v>17.600000000000001</v>
      </c>
    </row>
    <row r="31" spans="1:13" x14ac:dyDescent="0.25">
      <c r="A31" t="s">
        <v>19</v>
      </c>
      <c r="B31">
        <v>0</v>
      </c>
      <c r="C31">
        <v>6.8</v>
      </c>
      <c r="D31">
        <v>2.2999999999999998</v>
      </c>
      <c r="E31">
        <v>6.8</v>
      </c>
      <c r="F31">
        <v>8.9</v>
      </c>
      <c r="G31">
        <v>43.1</v>
      </c>
      <c r="H31">
        <v>6.8</v>
      </c>
      <c r="I31">
        <v>25.3</v>
      </c>
      <c r="J31">
        <v>18.399999999999999</v>
      </c>
      <c r="K31">
        <v>3.1</v>
      </c>
      <c r="L31">
        <f>(D31+E31)*0.01*CN!F30*0.01</f>
        <v>9.0999999999999998E-2</v>
      </c>
      <c r="M31">
        <f t="shared" si="0"/>
        <v>9.1</v>
      </c>
    </row>
    <row r="32" spans="1:13" x14ac:dyDescent="0.25">
      <c r="A32" t="s">
        <v>19</v>
      </c>
      <c r="B32">
        <v>30</v>
      </c>
      <c r="C32">
        <v>6.1</v>
      </c>
      <c r="D32">
        <v>2.9</v>
      </c>
      <c r="E32">
        <v>7.9</v>
      </c>
      <c r="F32">
        <v>7</v>
      </c>
      <c r="G32">
        <v>26.1</v>
      </c>
      <c r="H32">
        <v>7.3</v>
      </c>
      <c r="I32">
        <v>42.3</v>
      </c>
      <c r="J32">
        <v>9.5</v>
      </c>
      <c r="K32">
        <v>3.5</v>
      </c>
      <c r="L32">
        <f>(D32+E32)*0.01*CN!F31*0.01</f>
        <v>3.5097840000000005E-2</v>
      </c>
      <c r="M32">
        <f t="shared" si="0"/>
        <v>10.8</v>
      </c>
    </row>
    <row r="33" spans="1:13" x14ac:dyDescent="0.25">
      <c r="A33" t="s">
        <v>19</v>
      </c>
      <c r="B33">
        <v>90</v>
      </c>
      <c r="C33">
        <v>6.1</v>
      </c>
      <c r="D33">
        <v>2.4</v>
      </c>
      <c r="E33">
        <v>7.5</v>
      </c>
      <c r="F33">
        <v>5.9</v>
      </c>
      <c r="G33">
        <v>22.4</v>
      </c>
      <c r="H33">
        <v>7.7</v>
      </c>
      <c r="I33">
        <v>47.8</v>
      </c>
      <c r="J33">
        <v>7.6</v>
      </c>
      <c r="K33">
        <v>3.7</v>
      </c>
      <c r="L33">
        <f>(D33+E33)*0.01*CN!F32*0.01</f>
        <v>1.9944540000000004E-2</v>
      </c>
      <c r="M33">
        <f t="shared" si="0"/>
        <v>9.9</v>
      </c>
    </row>
    <row r="34" spans="1:13" x14ac:dyDescent="0.25">
      <c r="A34" t="s">
        <v>19</v>
      </c>
      <c r="B34">
        <v>180</v>
      </c>
      <c r="C34">
        <v>6.7</v>
      </c>
      <c r="D34">
        <v>3.3</v>
      </c>
      <c r="E34">
        <v>8.9</v>
      </c>
      <c r="F34">
        <v>6.1</v>
      </c>
      <c r="G34">
        <v>20.8</v>
      </c>
      <c r="H34">
        <v>7.5</v>
      </c>
      <c r="I34">
        <v>46.5</v>
      </c>
      <c r="J34">
        <v>6.5</v>
      </c>
      <c r="K34">
        <v>3.5</v>
      </c>
      <c r="L34">
        <f>(D34+E34)*0.01*CN!F33*0.01</f>
        <v>1.8276819999999999E-2</v>
      </c>
      <c r="M34">
        <f t="shared" si="0"/>
        <v>12.2</v>
      </c>
    </row>
    <row r="35" spans="1:13" x14ac:dyDescent="0.25">
      <c r="A35" t="s">
        <v>6</v>
      </c>
      <c r="B35">
        <v>0</v>
      </c>
      <c r="C35">
        <v>10.8</v>
      </c>
      <c r="D35">
        <v>1.9</v>
      </c>
      <c r="E35">
        <v>7.1</v>
      </c>
      <c r="F35">
        <v>8.8000000000000007</v>
      </c>
      <c r="G35">
        <v>39.299999999999997</v>
      </c>
      <c r="H35">
        <v>9.5</v>
      </c>
      <c r="I35">
        <v>22.6</v>
      </c>
      <c r="J35">
        <v>16.600000000000001</v>
      </c>
      <c r="K35">
        <v>4.4000000000000004</v>
      </c>
      <c r="L35">
        <f>(D35+E35)*0.01*CN!F34*0.01</f>
        <v>0.09</v>
      </c>
      <c r="M35">
        <f t="shared" si="0"/>
        <v>9</v>
      </c>
    </row>
    <row r="36" spans="1:13" x14ac:dyDescent="0.25">
      <c r="A36" t="s">
        <v>6</v>
      </c>
      <c r="B36">
        <v>30</v>
      </c>
      <c r="C36">
        <v>8.3000000000000007</v>
      </c>
      <c r="D36">
        <v>2.2999999999999998</v>
      </c>
      <c r="E36">
        <v>8.9</v>
      </c>
      <c r="F36">
        <v>7.1</v>
      </c>
      <c r="G36">
        <v>31.8</v>
      </c>
      <c r="H36">
        <v>11.3</v>
      </c>
      <c r="I36">
        <v>29.9</v>
      </c>
      <c r="J36">
        <v>12.5</v>
      </c>
      <c r="K36">
        <v>5.9</v>
      </c>
      <c r="L36">
        <f>(D36+E36)*0.01*CN!F35*0.01</f>
        <v>4.3700159999999995E-2</v>
      </c>
      <c r="M36">
        <f t="shared" si="0"/>
        <v>11.2</v>
      </c>
    </row>
    <row r="37" spans="1:13" x14ac:dyDescent="0.25">
      <c r="A37" t="s">
        <v>6</v>
      </c>
      <c r="B37">
        <v>90</v>
      </c>
      <c r="C37">
        <v>8.6999999999999993</v>
      </c>
      <c r="D37">
        <v>2.9</v>
      </c>
      <c r="E37">
        <v>10.9</v>
      </c>
      <c r="F37">
        <v>7.8</v>
      </c>
      <c r="G37">
        <v>32.299999999999997</v>
      </c>
      <c r="H37">
        <v>10.9</v>
      </c>
      <c r="I37">
        <v>26.5</v>
      </c>
      <c r="J37">
        <v>12.2</v>
      </c>
      <c r="K37">
        <v>5.4</v>
      </c>
      <c r="L37">
        <f>(D37+E37)*0.01*CN!F36*0.01</f>
        <v>4.4278680000000001E-2</v>
      </c>
      <c r="M37">
        <f t="shared" si="0"/>
        <v>13.8</v>
      </c>
    </row>
    <row r="38" spans="1:13" x14ac:dyDescent="0.25">
      <c r="A38" t="s">
        <v>6</v>
      </c>
      <c r="B38">
        <v>180</v>
      </c>
      <c r="C38">
        <v>8.9</v>
      </c>
      <c r="D38">
        <v>3.6</v>
      </c>
      <c r="E38">
        <v>11.5</v>
      </c>
      <c r="F38">
        <v>8.3000000000000007</v>
      </c>
      <c r="G38">
        <v>32.6</v>
      </c>
      <c r="H38">
        <v>10.199999999999999</v>
      </c>
      <c r="I38">
        <v>24.9</v>
      </c>
      <c r="J38">
        <v>12.3</v>
      </c>
      <c r="K38">
        <v>5.5</v>
      </c>
      <c r="L38">
        <f>(D38+E38)*0.01*CN!F37*0.01</f>
        <v>4.374923E-2</v>
      </c>
      <c r="M38">
        <f t="shared" si="0"/>
        <v>15.1</v>
      </c>
    </row>
    <row r="39" spans="1:13" x14ac:dyDescent="0.25">
      <c r="A39" t="s">
        <v>8</v>
      </c>
      <c r="B39">
        <v>0</v>
      </c>
      <c r="C39">
        <v>4.8</v>
      </c>
      <c r="D39">
        <v>5.4</v>
      </c>
      <c r="E39">
        <v>15</v>
      </c>
      <c r="F39">
        <v>11.5</v>
      </c>
      <c r="G39">
        <v>40</v>
      </c>
      <c r="H39">
        <v>6.2</v>
      </c>
      <c r="I39">
        <v>17.100000000000001</v>
      </c>
      <c r="J39">
        <v>16.5</v>
      </c>
      <c r="K39">
        <v>3.3</v>
      </c>
      <c r="L39">
        <f>(D39+E39)*0.01*CN!F38*0.01</f>
        <v>0.20399999999999999</v>
      </c>
      <c r="M39">
        <f t="shared" si="0"/>
        <v>20.399999999999999</v>
      </c>
    </row>
    <row r="40" spans="1:13" x14ac:dyDescent="0.25">
      <c r="A40" t="s">
        <v>8</v>
      </c>
      <c r="B40">
        <v>30</v>
      </c>
      <c r="C40">
        <v>5</v>
      </c>
      <c r="D40">
        <v>4.4000000000000004</v>
      </c>
      <c r="E40">
        <v>11.3</v>
      </c>
      <c r="F40">
        <v>10.199999999999999</v>
      </c>
      <c r="G40">
        <v>40.1</v>
      </c>
      <c r="H40">
        <v>7.1</v>
      </c>
      <c r="I40">
        <v>21.9</v>
      </c>
      <c r="J40">
        <v>17</v>
      </c>
      <c r="K40">
        <v>3.6</v>
      </c>
      <c r="L40">
        <f>(D40+E40)*0.01*CN!F39*0.01</f>
        <v>0.11837800000000001</v>
      </c>
      <c r="M40">
        <f t="shared" si="0"/>
        <v>15.700000000000001</v>
      </c>
    </row>
    <row r="41" spans="1:13" x14ac:dyDescent="0.25">
      <c r="A41" t="s">
        <v>8</v>
      </c>
      <c r="B41">
        <v>90</v>
      </c>
      <c r="C41">
        <v>5.8</v>
      </c>
      <c r="D41">
        <v>4.3</v>
      </c>
      <c r="E41">
        <v>12</v>
      </c>
      <c r="F41">
        <v>9.3000000000000007</v>
      </c>
      <c r="G41">
        <v>30.3</v>
      </c>
      <c r="H41">
        <v>7.9</v>
      </c>
      <c r="I41">
        <v>22.6</v>
      </c>
      <c r="J41">
        <v>15.5</v>
      </c>
      <c r="K41">
        <v>4.0999999999999996</v>
      </c>
      <c r="L41">
        <f>(D41+E41)*0.01*CN!F40*0.01</f>
        <v>0.10459710000000001</v>
      </c>
      <c r="M41">
        <f t="shared" si="0"/>
        <v>16.3</v>
      </c>
    </row>
    <row r="42" spans="1:13" x14ac:dyDescent="0.25">
      <c r="A42" t="s">
        <v>8</v>
      </c>
      <c r="B42">
        <v>180</v>
      </c>
      <c r="C42">
        <v>5.8</v>
      </c>
      <c r="D42">
        <v>3.5</v>
      </c>
      <c r="E42">
        <v>12.1</v>
      </c>
      <c r="F42">
        <v>9.1</v>
      </c>
      <c r="G42">
        <v>37.700000000000003</v>
      </c>
      <c r="H42">
        <v>10</v>
      </c>
      <c r="I42">
        <v>21.8</v>
      </c>
      <c r="J42">
        <v>15</v>
      </c>
      <c r="K42">
        <v>5</v>
      </c>
      <c r="L42">
        <f>(D42+E42)*0.01*CN!F41*0.01</f>
        <v>8.1751800000000013E-2</v>
      </c>
      <c r="M42">
        <f t="shared" si="0"/>
        <v>15.6</v>
      </c>
    </row>
    <row r="43" spans="1:13" x14ac:dyDescent="0.25">
      <c r="A43" t="s">
        <v>10</v>
      </c>
      <c r="B43">
        <v>0</v>
      </c>
      <c r="C43">
        <v>4.5</v>
      </c>
      <c r="D43">
        <v>4.4000000000000004</v>
      </c>
      <c r="E43">
        <v>10.3</v>
      </c>
      <c r="F43">
        <v>11.2</v>
      </c>
      <c r="G43">
        <v>41.8</v>
      </c>
      <c r="H43">
        <v>6.7</v>
      </c>
      <c r="I43">
        <v>21</v>
      </c>
      <c r="J43">
        <v>17.5</v>
      </c>
      <c r="K43">
        <v>3.2</v>
      </c>
      <c r="L43">
        <f>(D43+E43)*0.01*CN!F42*0.01</f>
        <v>0.14700000000000002</v>
      </c>
      <c r="M43">
        <f t="shared" si="0"/>
        <v>14.700000000000001</v>
      </c>
    </row>
    <row r="44" spans="1:13" x14ac:dyDescent="0.25">
      <c r="A44" t="s">
        <v>10</v>
      </c>
      <c r="B44">
        <v>30</v>
      </c>
      <c r="C44">
        <v>5.2</v>
      </c>
      <c r="D44">
        <v>5.0999999999999996</v>
      </c>
      <c r="E44">
        <v>12.2</v>
      </c>
      <c r="F44">
        <v>11.1</v>
      </c>
      <c r="G44">
        <v>37.9</v>
      </c>
      <c r="H44">
        <v>7</v>
      </c>
      <c r="I44">
        <v>21.1</v>
      </c>
      <c r="J44">
        <v>14.6</v>
      </c>
      <c r="K44">
        <v>3.4</v>
      </c>
      <c r="L44">
        <f>(D44+E44)*0.01*CN!F43*0.01</f>
        <v>0.11669714999999999</v>
      </c>
      <c r="M44">
        <f t="shared" si="0"/>
        <v>17.299999999999997</v>
      </c>
    </row>
    <row r="45" spans="1:13" x14ac:dyDescent="0.25">
      <c r="A45" t="s">
        <v>10</v>
      </c>
      <c r="B45">
        <v>90</v>
      </c>
      <c r="C45">
        <v>5.6</v>
      </c>
      <c r="D45">
        <v>5</v>
      </c>
      <c r="E45">
        <v>13.4</v>
      </c>
      <c r="F45">
        <v>10.199999999999999</v>
      </c>
      <c r="G45">
        <v>37</v>
      </c>
      <c r="H45">
        <v>8.9</v>
      </c>
      <c r="I45">
        <v>19.7</v>
      </c>
      <c r="J45">
        <v>13.7</v>
      </c>
      <c r="K45">
        <v>4.5999999999999996</v>
      </c>
      <c r="L45">
        <f>(D45+E45)*0.01*CN!F44*0.01</f>
        <v>7.4917440000000002E-2</v>
      </c>
      <c r="M45">
        <f t="shared" si="0"/>
        <v>18.399999999999999</v>
      </c>
    </row>
    <row r="46" spans="1:13" x14ac:dyDescent="0.25">
      <c r="A46" t="s">
        <v>10</v>
      </c>
      <c r="B46">
        <v>180</v>
      </c>
      <c r="C46">
        <v>5.5</v>
      </c>
      <c r="D46">
        <v>4.8</v>
      </c>
      <c r="E46">
        <v>12.9</v>
      </c>
      <c r="F46">
        <v>9.6999999999999993</v>
      </c>
      <c r="G46">
        <v>36.200000000000003</v>
      </c>
      <c r="H46">
        <v>10.5</v>
      </c>
      <c r="I46">
        <v>20.399999999999999</v>
      </c>
      <c r="J46">
        <v>13.9</v>
      </c>
      <c r="K46">
        <v>5.2</v>
      </c>
      <c r="L46">
        <f>(D46+E46)*0.01*CN!F45*0.01</f>
        <v>5.9410049999999999E-2</v>
      </c>
      <c r="M46">
        <f t="shared" si="0"/>
        <v>17.7</v>
      </c>
    </row>
    <row r="47" spans="1:13" x14ac:dyDescent="0.25">
      <c r="A47" t="s">
        <v>12</v>
      </c>
      <c r="B47">
        <v>0</v>
      </c>
      <c r="C47">
        <v>6.9</v>
      </c>
      <c r="D47">
        <v>4.9000000000000004</v>
      </c>
      <c r="E47">
        <v>12.9</v>
      </c>
      <c r="F47">
        <v>12.1</v>
      </c>
      <c r="G47">
        <v>40.299999999999997</v>
      </c>
      <c r="H47">
        <v>6</v>
      </c>
      <c r="I47">
        <v>16.8</v>
      </c>
      <c r="J47">
        <v>15.7</v>
      </c>
      <c r="K47">
        <v>2.9</v>
      </c>
      <c r="L47">
        <f>(D47+E47)*0.01*CN!F46*0.01</f>
        <v>0.17800000000000002</v>
      </c>
      <c r="M47">
        <f t="shared" si="0"/>
        <v>17.8</v>
      </c>
    </row>
    <row r="48" spans="1:13" x14ac:dyDescent="0.25">
      <c r="A48" t="s">
        <v>12</v>
      </c>
      <c r="B48">
        <v>30</v>
      </c>
      <c r="C48">
        <v>7.7</v>
      </c>
      <c r="D48">
        <v>3.9</v>
      </c>
      <c r="E48">
        <v>11.2</v>
      </c>
      <c r="F48">
        <v>8.5</v>
      </c>
      <c r="G48">
        <v>33</v>
      </c>
      <c r="H48">
        <v>7.6</v>
      </c>
      <c r="I48">
        <v>27.8</v>
      </c>
      <c r="J48">
        <v>12.5</v>
      </c>
      <c r="K48">
        <v>3.8</v>
      </c>
      <c r="L48">
        <f>(D48+E48)*0.01*CN!F47*0.01</f>
        <v>0.10241423999999999</v>
      </c>
      <c r="M48">
        <f t="shared" si="0"/>
        <v>15.1</v>
      </c>
    </row>
    <row r="49" spans="1:13" x14ac:dyDescent="0.25">
      <c r="A49" t="s">
        <v>12</v>
      </c>
      <c r="B49">
        <v>90</v>
      </c>
      <c r="C49">
        <v>8.8000000000000007</v>
      </c>
      <c r="D49">
        <v>3.8</v>
      </c>
      <c r="E49">
        <v>12</v>
      </c>
      <c r="F49">
        <v>7.8</v>
      </c>
      <c r="G49">
        <v>29.4</v>
      </c>
      <c r="H49">
        <v>9</v>
      </c>
      <c r="I49">
        <v>28.7</v>
      </c>
      <c r="J49">
        <v>10.6</v>
      </c>
      <c r="K49">
        <v>4.7</v>
      </c>
      <c r="L49">
        <f>(D49+E49)*0.01*CN!F48*0.01</f>
        <v>8.4349880000000002E-2</v>
      </c>
      <c r="M49">
        <f t="shared" si="0"/>
        <v>15.8</v>
      </c>
    </row>
    <row r="50" spans="1:13" x14ac:dyDescent="0.25">
      <c r="A50" t="s">
        <v>12</v>
      </c>
      <c r="B50">
        <v>180</v>
      </c>
      <c r="C50">
        <v>8.5</v>
      </c>
      <c r="D50">
        <v>4.8</v>
      </c>
      <c r="E50">
        <v>12.4</v>
      </c>
      <c r="F50">
        <v>7.9</v>
      </c>
      <c r="G50">
        <v>27.8</v>
      </c>
      <c r="H50">
        <v>10.3</v>
      </c>
      <c r="I50">
        <v>28.2</v>
      </c>
      <c r="J50">
        <v>9.6999999999999993</v>
      </c>
      <c r="K50">
        <v>5</v>
      </c>
      <c r="L50">
        <f>(D50+E50)*0.01*CN!F49*0.01</f>
        <v>8.0325720000000003E-2</v>
      </c>
      <c r="M50">
        <f t="shared" si="0"/>
        <v>17.2</v>
      </c>
    </row>
    <row r="51" spans="1:13" x14ac:dyDescent="0.25">
      <c r="A51" t="s">
        <v>14</v>
      </c>
      <c r="B51">
        <v>0</v>
      </c>
      <c r="C51">
        <v>4.4000000000000004</v>
      </c>
      <c r="D51">
        <v>5</v>
      </c>
      <c r="E51">
        <v>13.3</v>
      </c>
      <c r="F51">
        <v>11.6</v>
      </c>
      <c r="G51">
        <v>41</v>
      </c>
      <c r="H51">
        <v>7.1</v>
      </c>
      <c r="I51">
        <v>17.5</v>
      </c>
      <c r="J51">
        <v>16.399999999999999</v>
      </c>
      <c r="K51">
        <v>3.6</v>
      </c>
      <c r="L51">
        <f>(D51+E51)*0.01*CN!F50*0.01</f>
        <v>0.18300000000000002</v>
      </c>
      <c r="M51">
        <f t="shared" si="0"/>
        <v>18.3</v>
      </c>
    </row>
    <row r="52" spans="1:13" x14ac:dyDescent="0.25">
      <c r="A52" t="s">
        <v>14</v>
      </c>
      <c r="B52">
        <v>30</v>
      </c>
      <c r="C52">
        <v>6.1</v>
      </c>
      <c r="D52">
        <v>4.3</v>
      </c>
      <c r="E52">
        <v>11.3</v>
      </c>
      <c r="F52">
        <v>9.9</v>
      </c>
      <c r="G52">
        <v>38.299999999999997</v>
      </c>
      <c r="H52">
        <v>8</v>
      </c>
      <c r="I52">
        <v>21.8</v>
      </c>
      <c r="J52">
        <v>14.7</v>
      </c>
      <c r="K52">
        <v>4.3</v>
      </c>
      <c r="L52">
        <f>(D52+E52)*0.01*CN!F51*0.01</f>
        <v>0.10254816000000001</v>
      </c>
      <c r="M52">
        <f t="shared" si="0"/>
        <v>15.600000000000001</v>
      </c>
    </row>
    <row r="53" spans="1:13" x14ac:dyDescent="0.25">
      <c r="A53" t="s">
        <v>14</v>
      </c>
      <c r="B53">
        <v>90</v>
      </c>
      <c r="C53">
        <v>7.6</v>
      </c>
      <c r="D53">
        <v>4.2</v>
      </c>
      <c r="E53">
        <v>11.5</v>
      </c>
      <c r="F53">
        <v>9.1</v>
      </c>
      <c r="G53">
        <v>34.6</v>
      </c>
      <c r="H53">
        <v>8.1999999999999993</v>
      </c>
      <c r="I53">
        <v>24.5</v>
      </c>
      <c r="J53">
        <v>13.1</v>
      </c>
      <c r="K53">
        <v>4.5</v>
      </c>
      <c r="L53">
        <f>(D53+E53)*0.01*CN!F52*0.01</f>
        <v>8.363704000000001E-2</v>
      </c>
      <c r="M53">
        <f t="shared" si="0"/>
        <v>15.7</v>
      </c>
    </row>
    <row r="54" spans="1:13" x14ac:dyDescent="0.25">
      <c r="A54" t="s">
        <v>14</v>
      </c>
      <c r="B54">
        <v>180</v>
      </c>
      <c r="C54">
        <v>7.6</v>
      </c>
      <c r="D54">
        <v>4.5</v>
      </c>
      <c r="E54">
        <v>13.9</v>
      </c>
      <c r="F54">
        <v>9.4</v>
      </c>
      <c r="G54">
        <v>33.1</v>
      </c>
      <c r="H54">
        <v>10.6</v>
      </c>
      <c r="I54">
        <v>20.7</v>
      </c>
      <c r="J54">
        <v>10.6</v>
      </c>
      <c r="K54">
        <v>5.4</v>
      </c>
      <c r="L54">
        <f>(D54+E54)*0.01*CN!F53*0.01</f>
        <v>8.2938000000000012E-2</v>
      </c>
      <c r="M54">
        <f t="shared" si="0"/>
        <v>18.399999999999999</v>
      </c>
    </row>
    <row r="55" spans="1:13" x14ac:dyDescent="0.25">
      <c r="A55" t="s">
        <v>16</v>
      </c>
      <c r="B55">
        <v>0</v>
      </c>
      <c r="C55">
        <v>8.9</v>
      </c>
      <c r="D55">
        <v>5.3</v>
      </c>
      <c r="E55">
        <v>14.2</v>
      </c>
      <c r="F55">
        <v>9.3000000000000007</v>
      </c>
      <c r="G55">
        <v>36</v>
      </c>
      <c r="H55">
        <v>7.2</v>
      </c>
      <c r="I55">
        <v>18.899999999999999</v>
      </c>
      <c r="J55">
        <v>13.6</v>
      </c>
      <c r="K55">
        <v>3.7</v>
      </c>
      <c r="L55">
        <f>(D55+E55)*0.01*CN!F54*0.01</f>
        <v>0.19500000000000001</v>
      </c>
      <c r="M55">
        <f t="shared" si="0"/>
        <v>19.5</v>
      </c>
    </row>
    <row r="56" spans="1:13" x14ac:dyDescent="0.25">
      <c r="A56" t="s">
        <v>16</v>
      </c>
      <c r="B56">
        <v>30</v>
      </c>
      <c r="C56">
        <v>7.4</v>
      </c>
      <c r="D56">
        <v>4.7</v>
      </c>
      <c r="E56">
        <v>11.9</v>
      </c>
      <c r="F56">
        <v>9.4</v>
      </c>
      <c r="G56">
        <v>33.200000000000003</v>
      </c>
      <c r="H56">
        <v>8.6</v>
      </c>
      <c r="I56">
        <v>24.4</v>
      </c>
      <c r="J56">
        <v>12.4</v>
      </c>
      <c r="K56">
        <v>4.4000000000000004</v>
      </c>
      <c r="L56">
        <f>(D56+E56)*0.01*CN!F55*0.01</f>
        <v>9.9568460000000011E-2</v>
      </c>
      <c r="M56">
        <f t="shared" si="0"/>
        <v>16.600000000000001</v>
      </c>
    </row>
    <row r="57" spans="1:13" x14ac:dyDescent="0.25">
      <c r="A57" t="s">
        <v>16</v>
      </c>
      <c r="B57">
        <v>90</v>
      </c>
      <c r="C57">
        <v>8.6999999999999993</v>
      </c>
      <c r="D57">
        <v>5.6</v>
      </c>
      <c r="E57">
        <v>14.5</v>
      </c>
      <c r="F57">
        <v>9.6999999999999993</v>
      </c>
      <c r="G57">
        <v>31.8</v>
      </c>
      <c r="H57">
        <v>8.5</v>
      </c>
      <c r="I57">
        <v>20.9</v>
      </c>
      <c r="J57">
        <v>10.8</v>
      </c>
      <c r="K57">
        <v>4.3</v>
      </c>
      <c r="L57">
        <f>(D57+E57)*0.01*CN!F56*0.01</f>
        <v>9.8349300000000001E-2</v>
      </c>
      <c r="M57">
        <f t="shared" si="0"/>
        <v>20.100000000000001</v>
      </c>
    </row>
    <row r="58" spans="1:13" x14ac:dyDescent="0.25">
      <c r="A58" t="s">
        <v>16</v>
      </c>
      <c r="B58">
        <v>180</v>
      </c>
      <c r="C58">
        <v>7.7</v>
      </c>
      <c r="D58">
        <v>4.5</v>
      </c>
      <c r="E58">
        <v>12.9</v>
      </c>
      <c r="F58">
        <v>9.6</v>
      </c>
      <c r="G58">
        <v>32.299999999999997</v>
      </c>
      <c r="H58">
        <v>10.7</v>
      </c>
      <c r="I58">
        <v>22.4</v>
      </c>
      <c r="J58">
        <v>10.9</v>
      </c>
      <c r="K58">
        <v>5.4</v>
      </c>
      <c r="L58">
        <f>(D58+E58)*0.01*CN!F57*0.01</f>
        <v>7.8004199999999996E-2</v>
      </c>
      <c r="M58">
        <f t="shared" si="0"/>
        <v>17.399999999999999</v>
      </c>
    </row>
    <row r="59" spans="1:13" x14ac:dyDescent="0.25">
      <c r="A59" t="s">
        <v>18</v>
      </c>
      <c r="B59">
        <v>0</v>
      </c>
      <c r="C59">
        <v>8.1</v>
      </c>
      <c r="D59">
        <v>5</v>
      </c>
      <c r="E59">
        <v>10.8</v>
      </c>
      <c r="F59">
        <v>10.3</v>
      </c>
      <c r="G59">
        <v>35.700000000000003</v>
      </c>
      <c r="H59">
        <v>8.4</v>
      </c>
      <c r="I59">
        <v>21.6</v>
      </c>
      <c r="J59">
        <v>14.7</v>
      </c>
      <c r="K59">
        <v>3.9</v>
      </c>
      <c r="L59">
        <f>(D59+E59)*0.01*CN!F58*0.01</f>
        <v>0.158</v>
      </c>
      <c r="M59">
        <f t="shared" si="0"/>
        <v>15.8</v>
      </c>
    </row>
    <row r="60" spans="1:13" x14ac:dyDescent="0.25">
      <c r="A60" t="s">
        <v>18</v>
      </c>
      <c r="B60">
        <v>30</v>
      </c>
      <c r="C60">
        <v>9.8000000000000007</v>
      </c>
      <c r="D60">
        <v>4.0999999999999996</v>
      </c>
      <c r="E60">
        <v>11</v>
      </c>
      <c r="F60">
        <v>7.4</v>
      </c>
      <c r="G60">
        <v>27.5</v>
      </c>
      <c r="H60">
        <v>10.4</v>
      </c>
      <c r="I60">
        <v>29.5</v>
      </c>
      <c r="J60">
        <v>10</v>
      </c>
      <c r="K60">
        <v>5</v>
      </c>
      <c r="L60">
        <f>(D60+E60)*0.01*CN!F59*0.01</f>
        <v>0.11102728000000001</v>
      </c>
      <c r="M60">
        <f t="shared" si="0"/>
        <v>15.1</v>
      </c>
    </row>
    <row r="61" spans="1:13" x14ac:dyDescent="0.25">
      <c r="A61" t="s">
        <v>18</v>
      </c>
      <c r="B61">
        <v>90</v>
      </c>
      <c r="C61">
        <v>9.1999999999999993</v>
      </c>
      <c r="D61">
        <v>4.5999999999999996</v>
      </c>
      <c r="E61">
        <v>12.2</v>
      </c>
      <c r="F61">
        <v>7.7</v>
      </c>
      <c r="G61">
        <v>27.7</v>
      </c>
      <c r="H61">
        <v>11.1</v>
      </c>
      <c r="I61">
        <v>27.1</v>
      </c>
      <c r="J61">
        <v>9.5</v>
      </c>
      <c r="K61">
        <v>5.5</v>
      </c>
      <c r="L61">
        <f>(D61+E61)*0.01*CN!F60*0.01</f>
        <v>9.8372399999999999E-2</v>
      </c>
      <c r="M61">
        <f t="shared" si="0"/>
        <v>16.799999999999997</v>
      </c>
    </row>
    <row r="62" spans="1:13" x14ac:dyDescent="0.25">
      <c r="A62" t="s">
        <v>18</v>
      </c>
      <c r="B62">
        <v>180</v>
      </c>
      <c r="C62">
        <v>10.4</v>
      </c>
      <c r="D62">
        <v>4.5999999999999996</v>
      </c>
      <c r="E62">
        <v>12.1</v>
      </c>
      <c r="F62">
        <v>8.6</v>
      </c>
      <c r="G62">
        <v>28.3</v>
      </c>
      <c r="H62">
        <v>11</v>
      </c>
      <c r="I62">
        <v>24.9</v>
      </c>
      <c r="J62">
        <v>9.4</v>
      </c>
      <c r="K62">
        <v>5.6</v>
      </c>
      <c r="L62">
        <f>(D62+E62)*0.01*CN!F61*0.01</f>
        <v>8.4986300000000001E-2</v>
      </c>
      <c r="M62">
        <f t="shared" si="0"/>
        <v>16.7</v>
      </c>
    </row>
    <row r="63" spans="1:13" x14ac:dyDescent="0.25">
      <c r="A63" t="s">
        <v>20</v>
      </c>
      <c r="B63">
        <v>0</v>
      </c>
      <c r="C63">
        <v>7.2</v>
      </c>
      <c r="D63">
        <v>5.3</v>
      </c>
      <c r="E63">
        <v>13.5</v>
      </c>
      <c r="F63">
        <v>10.7</v>
      </c>
      <c r="G63">
        <v>37.9</v>
      </c>
      <c r="H63">
        <v>4.9000000000000004</v>
      </c>
      <c r="I63">
        <v>20.399999999999999</v>
      </c>
      <c r="J63">
        <v>15.4</v>
      </c>
      <c r="K63">
        <v>2.2999999999999998</v>
      </c>
      <c r="L63">
        <f>(D63+E63)*0.01*CN!F62*0.01</f>
        <v>0.188</v>
      </c>
      <c r="M63">
        <f t="shared" si="0"/>
        <v>18.8</v>
      </c>
    </row>
    <row r="64" spans="1:13" x14ac:dyDescent="0.25">
      <c r="A64" t="s">
        <v>20</v>
      </c>
      <c r="B64">
        <v>30</v>
      </c>
      <c r="C64">
        <v>8.1</v>
      </c>
      <c r="D64">
        <v>3.4</v>
      </c>
      <c r="E64">
        <v>10.7</v>
      </c>
      <c r="F64">
        <v>6.9</v>
      </c>
      <c r="G64">
        <v>25.2</v>
      </c>
      <c r="H64">
        <v>7.4</v>
      </c>
      <c r="I64">
        <v>37.9</v>
      </c>
      <c r="J64">
        <v>9.5</v>
      </c>
      <c r="K64">
        <v>3.6</v>
      </c>
      <c r="L64">
        <f>(D64+E64)*0.01*CN!F63*0.01</f>
        <v>8.4573209999999982E-2</v>
      </c>
      <c r="M64">
        <f t="shared" si="0"/>
        <v>14.1</v>
      </c>
    </row>
    <row r="65" spans="1:13" x14ac:dyDescent="0.25">
      <c r="A65" t="s">
        <v>20</v>
      </c>
      <c r="B65">
        <v>90</v>
      </c>
      <c r="C65">
        <v>9</v>
      </c>
      <c r="D65">
        <v>2.7</v>
      </c>
      <c r="E65">
        <v>9.1</v>
      </c>
      <c r="F65">
        <v>4.5999999999999996</v>
      </c>
      <c r="G65">
        <v>19.8</v>
      </c>
      <c r="H65">
        <v>8.1</v>
      </c>
      <c r="I65">
        <v>46.2</v>
      </c>
      <c r="J65">
        <v>7.5</v>
      </c>
      <c r="K65">
        <v>4.0999999999999996</v>
      </c>
      <c r="L65">
        <f>(D65+E65)*0.01*CN!F64*0.01</f>
        <v>5.6896060000000005E-2</v>
      </c>
      <c r="M65">
        <f t="shared" si="0"/>
        <v>11.8</v>
      </c>
    </row>
    <row r="66" spans="1:13" x14ac:dyDescent="0.25">
      <c r="A66" t="s">
        <v>20</v>
      </c>
      <c r="B66">
        <v>180</v>
      </c>
      <c r="C66">
        <v>9.9</v>
      </c>
      <c r="D66">
        <v>4.2</v>
      </c>
      <c r="E66">
        <v>11.8</v>
      </c>
      <c r="F66">
        <v>6.4</v>
      </c>
      <c r="G66">
        <v>20.2</v>
      </c>
      <c r="H66">
        <v>9.4</v>
      </c>
      <c r="I66">
        <v>38.200000000000003</v>
      </c>
      <c r="J66">
        <v>6.3</v>
      </c>
      <c r="K66">
        <v>4.2</v>
      </c>
      <c r="L66">
        <f>(D66+E66)*0.01*CN!F65*0.01</f>
        <v>5.3617600000000001E-2</v>
      </c>
      <c r="M66">
        <f t="shared" si="0"/>
        <v>16</v>
      </c>
    </row>
  </sheetData>
  <sortState xmlns:xlrd2="http://schemas.microsoft.com/office/spreadsheetml/2017/richdata2" ref="A3:K67">
    <sortCondition ref="A3:A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8F0180-DF38-4114-A7F0-385B816A6B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</vt:lpstr>
      <vt:lpstr>Sheet3</vt:lpstr>
      <vt:lpstr>NMR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Chakrawal</dc:creator>
  <cp:lastModifiedBy>Arjun Chakrawal</cp:lastModifiedBy>
  <dcterms:created xsi:type="dcterms:W3CDTF">2023-03-23T08:40:34Z</dcterms:created>
  <dcterms:modified xsi:type="dcterms:W3CDTF">2023-09-26T08:51:14Z</dcterms:modified>
</cp:coreProperties>
</file>