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857C7231-F179-4EA7-8357-D59F7911CCFD}" xr6:coauthVersionLast="47" xr6:coauthVersionMax="47" xr10:uidLastSave="{00000000-0000-0000-0000-000000000000}"/>
  <bookViews>
    <workbookView xWindow="28680" yWindow="-105" windowWidth="29040" windowHeight="17520" xr2:uid="{1E4F4273-DF99-4EB1-B41F-08AE21757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F22" i="1"/>
  <c r="Q22" i="1" s="1"/>
  <c r="B32" i="1"/>
  <c r="N24" i="1" s="1"/>
  <c r="O23" i="1"/>
  <c r="O24" i="1"/>
  <c r="O25" i="1"/>
  <c r="O26" i="1"/>
  <c r="O22" i="1"/>
  <c r="M4" i="1"/>
  <c r="L23" i="1"/>
  <c r="G22" i="1"/>
  <c r="I22" i="1"/>
  <c r="L24" i="1"/>
  <c r="L25" i="1" s="1"/>
  <c r="L26" i="1" s="1"/>
  <c r="P5" i="1"/>
  <c r="P6" i="1" s="1"/>
  <c r="P7" i="1" s="1"/>
  <c r="P8" i="1" s="1"/>
  <c r="P9" i="1" s="1"/>
  <c r="P10" i="1" s="1"/>
  <c r="P11" i="1" s="1"/>
  <c r="P12" i="1" s="1"/>
  <c r="I23" i="1"/>
  <c r="I24" i="1"/>
  <c r="I25" i="1"/>
  <c r="I26" i="1"/>
  <c r="H23" i="1"/>
  <c r="H24" i="1"/>
  <c r="H25" i="1"/>
  <c r="H26" i="1"/>
  <c r="G23" i="1"/>
  <c r="G24" i="1"/>
  <c r="G25" i="1"/>
  <c r="G26" i="1"/>
  <c r="M5" i="1"/>
  <c r="M6" i="1"/>
  <c r="M7" i="1"/>
  <c r="M8" i="1"/>
  <c r="M9" i="1"/>
  <c r="M10" i="1"/>
  <c r="M11" i="1"/>
  <c r="M12" i="1"/>
  <c r="N23" i="1" l="1"/>
  <c r="N22" i="1"/>
  <c r="N26" i="1"/>
  <c r="B35" i="1"/>
  <c r="N25" i="1"/>
  <c r="F25" i="1"/>
  <c r="F24" i="1"/>
  <c r="J22" i="1"/>
  <c r="F26" i="1"/>
  <c r="Q12" i="1" s="1"/>
  <c r="F23" i="1"/>
  <c r="J24" i="1"/>
  <c r="J23" i="1"/>
  <c r="Q26" i="1" l="1"/>
  <c r="Q6" i="1"/>
  <c r="Q23" i="1"/>
  <c r="Q10" i="1"/>
  <c r="Q24" i="1"/>
  <c r="Q11" i="1"/>
  <c r="Q25" i="1"/>
  <c r="J25" i="1"/>
  <c r="Q4" i="1"/>
  <c r="J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A32" authorId="0" shapeId="0" xr:uid="{B4161C64-6E14-4AA1-B34D-BA28BA2BCAA1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from page 295 of the same paper
</t>
        </r>
      </text>
    </comment>
    <comment ref="B36" authorId="0" shapeId="0" xr:uid="{2AAAAC62-0BC1-4396-81AA-5EA3DEB77B6D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Fig 1
</t>
        </r>
      </text>
    </comment>
  </commentList>
</comments>
</file>

<file path=xl/sharedStrings.xml><?xml version="1.0" encoding="utf-8"?>
<sst xmlns="http://schemas.openxmlformats.org/spreadsheetml/2006/main" count="54" uniqueCount="52">
  <si>
    <t xml:space="preserve">Content (mg g−1 litter dry mass) </t>
  </si>
  <si>
    <t xml:space="preserve">Content (% of total saccharides) </t>
  </si>
  <si>
    <t xml:space="preserve">Month </t>
  </si>
  <si>
    <t xml:space="preserve">Cellulose </t>
  </si>
  <si>
    <t xml:space="preserve">Hemicelluloses </t>
  </si>
  <si>
    <t xml:space="preserve">Mannose </t>
  </si>
  <si>
    <t xml:space="preserve">Glucose </t>
  </si>
  <si>
    <t xml:space="preserve">Galactose </t>
  </si>
  <si>
    <t xml:space="preserve">Xylose </t>
  </si>
  <si>
    <t xml:space="preserve">Arabinose </t>
  </si>
  <si>
    <t xml:space="preserve">Rhamnose </t>
  </si>
  <si>
    <t xml:space="preserve">Glucuronic acid </t>
  </si>
  <si>
    <t xml:space="preserve">4-O-methyl-glucuronic acid </t>
  </si>
  <si>
    <t xml:space="preserve">Pectins </t>
  </si>
  <si>
    <t xml:space="preserve">Galacturonic acid </t>
  </si>
  <si>
    <t>Lignin</t>
  </si>
  <si>
    <t>hemi</t>
  </si>
  <si>
    <t>pectins</t>
  </si>
  <si>
    <t>time (months)</t>
  </si>
  <si>
    <t>cellulose</t>
  </si>
  <si>
    <t>months</t>
  </si>
  <si>
    <t>loss of dry mass %</t>
  </si>
  <si>
    <t>Mn Peroxidase U g-1</t>
  </si>
  <si>
    <t>MAT</t>
  </si>
  <si>
    <t>MAP</t>
  </si>
  <si>
    <t xml:space="preserve">Oak Quercus petraea litter decomposition </t>
  </si>
  <si>
    <t>decomposition %</t>
  </si>
  <si>
    <t>Saccharides</t>
  </si>
  <si>
    <t>Initial mass of litter</t>
  </si>
  <si>
    <t>g</t>
  </si>
  <si>
    <t>C</t>
  </si>
  <si>
    <t>24-11-2006</t>
  </si>
  <si>
    <t xml:space="preserve">initial Lignin  </t>
  </si>
  <si>
    <t xml:space="preserve">C fraction in lignin </t>
  </si>
  <si>
    <t xml:space="preserve">C fraction in cellulose </t>
  </si>
  <si>
    <t>C mass remaining</t>
  </si>
  <si>
    <t xml:space="preserve">initial Lignin  absolute </t>
  </si>
  <si>
    <t>mg/g liter</t>
  </si>
  <si>
    <t>days</t>
  </si>
  <si>
    <t>date</t>
  </si>
  <si>
    <t>Lignin_C remaining g</t>
  </si>
  <si>
    <t>cellulose_C remaining g</t>
  </si>
  <si>
    <t>hemi_C remaining g</t>
  </si>
  <si>
    <t>pectins_C remaining g</t>
  </si>
  <si>
    <t>L/C</t>
  </si>
  <si>
    <t>Initia CN</t>
  </si>
  <si>
    <t>initial Lignin to carbohydrate ratio</t>
  </si>
  <si>
    <t>Lignin %</t>
  </si>
  <si>
    <t>mass loss</t>
  </si>
  <si>
    <t>mass g</t>
  </si>
  <si>
    <t>LCI</t>
  </si>
  <si>
    <r>
      <t xml:space="preserve">laccase </t>
    </r>
    <r>
      <rPr>
        <sz val="10"/>
        <color rgb="FFA709F5"/>
        <rFont val="Consolas"/>
        <family val="3"/>
      </rPr>
      <t>U g-1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</si>
</sst>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AdvFrutiger-L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A709F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2"/>
    </xf>
    <xf numFmtId="0" fontId="1" fillId="0" borderId="0" xfId="0" applyFont="1"/>
    <xf numFmtId="0" fontId="0" fillId="0" borderId="0" xfId="0" applyFont="1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loss of dry mass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2.5</c:v>
                </c:pt>
                <c:pt idx="1">
                  <c:v>2.359756</c:v>
                </c:pt>
                <c:pt idx="2">
                  <c:v>2.0975609999999998</c:v>
                </c:pt>
                <c:pt idx="3">
                  <c:v>1.9817072499999999</c:v>
                </c:pt>
                <c:pt idx="4">
                  <c:v>1.695122</c:v>
                </c:pt>
                <c:pt idx="5">
                  <c:v>1.207317</c:v>
                </c:pt>
                <c:pt idx="6">
                  <c:v>1.2682927499999999</c:v>
                </c:pt>
                <c:pt idx="7">
                  <c:v>1.097561</c:v>
                </c:pt>
                <c:pt idx="8">
                  <c:v>0.67073174999999985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3-43B6-931B-CF30CBA5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81168"/>
        <c:axId val="442179504"/>
      </c:scatterChart>
      <c:valAx>
        <c:axId val="4421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79504"/>
        <c:crosses val="autoZero"/>
        <c:crossBetween val="midCat"/>
      </c:valAx>
      <c:valAx>
        <c:axId val="4421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Lignin_C remaining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Sheet1!$F$22:$F$26</c:f>
              <c:numCache>
                <c:formatCode>General</c:formatCode>
                <c:ptCount val="5"/>
                <c:pt idx="0">
                  <c:v>1.2152399999999999</c:v>
                </c:pt>
                <c:pt idx="1">
                  <c:v>1.1523659128799999</c:v>
                </c:pt>
                <c:pt idx="2">
                  <c:v>0.7340790896399999</c:v>
                </c:pt>
                <c:pt idx="3">
                  <c:v>0.61995711647999996</c:v>
                </c:pt>
                <c:pt idx="4">
                  <c:v>0.4102200601199999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A-4E87-A143-86C9A5A26B3F}"/>
            </c:ext>
          </c:extLst>
        </c:ser>
        <c:ser>
          <c:idx val="1"/>
          <c:order val="1"/>
          <c:tx>
            <c:strRef>
              <c:f>Sheet1!$G$21</c:f>
              <c:strCache>
                <c:ptCount val="1"/>
                <c:pt idx="0">
                  <c:v>cellulose_C remaining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0.3075</c:v>
                </c:pt>
                <c:pt idx="1">
                  <c:v>0.22321056</c:v>
                </c:pt>
                <c:pt idx="2">
                  <c:v>7.1802172499999997E-2</c:v>
                </c:pt>
                <c:pt idx="3">
                  <c:v>5.463198750000002E-2</c:v>
                </c:pt>
                <c:pt idx="4">
                  <c:v>3.2779192499999964E-2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A-4E87-A143-86C9A5A26B3F}"/>
            </c:ext>
          </c:extLst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hemi_C remaining 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Sheet1!$H$22:$H$26</c:f>
              <c:numCache>
                <c:formatCode>General</c:formatCode>
                <c:ptCount val="5"/>
                <c:pt idx="0">
                  <c:v>0.49250000000000005</c:v>
                </c:pt>
                <c:pt idx="1">
                  <c:v>0.29125021750000007</c:v>
                </c:pt>
                <c:pt idx="2">
                  <c:v>0.1937499925</c:v>
                </c:pt>
                <c:pt idx="3">
                  <c:v>0.14749980999999993</c:v>
                </c:pt>
                <c:pt idx="4">
                  <c:v>0.10125012000000001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A-4E87-A143-86C9A5A26B3F}"/>
            </c:ext>
          </c:extLst>
        </c:ser>
        <c:ser>
          <c:idx val="3"/>
          <c:order val="3"/>
          <c:tx>
            <c:strRef>
              <c:f>Sheet1!$I$21</c:f>
              <c:strCache>
                <c:ptCount val="1"/>
                <c:pt idx="0">
                  <c:v>pectins_C remaining 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Sheet1!$I$22:$I$26</c:f>
              <c:numCache>
                <c:formatCode>General</c:formatCode>
                <c:ptCount val="5"/>
                <c:pt idx="0">
                  <c:v>0.13575000000000001</c:v>
                </c:pt>
                <c:pt idx="1">
                  <c:v>6.7875000000000005E-2</c:v>
                </c:pt>
                <c:pt idx="2">
                  <c:v>4.2378842249999993E-2</c:v>
                </c:pt>
                <c:pt idx="3">
                  <c:v>3.6521636999999996E-2</c:v>
                </c:pt>
                <c:pt idx="4">
                  <c:v>1.9983485999999998E-2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A-4E87-A143-86C9A5A26B3F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C mass 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2.5</c:v>
                </c:pt>
                <c:pt idx="1">
                  <c:v>2.359756</c:v>
                </c:pt>
                <c:pt idx="2">
                  <c:v>2.0975609999999998</c:v>
                </c:pt>
                <c:pt idx="3">
                  <c:v>1.9817072499999999</c:v>
                </c:pt>
                <c:pt idx="4">
                  <c:v>1.695122</c:v>
                </c:pt>
                <c:pt idx="5">
                  <c:v>1.207317</c:v>
                </c:pt>
                <c:pt idx="6">
                  <c:v>1.2682927499999999</c:v>
                </c:pt>
                <c:pt idx="7">
                  <c:v>1.097561</c:v>
                </c:pt>
                <c:pt idx="8">
                  <c:v>0.67073174999999985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1-490B-80BD-E1CF2AE0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27232"/>
        <c:axId val="1087435968"/>
      </c:scatterChart>
      <c:valAx>
        <c:axId val="10874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35968"/>
        <c:crosses val="autoZero"/>
        <c:crossBetween val="midCat"/>
      </c:valAx>
      <c:valAx>
        <c:axId val="1087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Mn Peroxidase U g-1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2.3952100000000001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13.17365</c:v>
                </c:pt>
                <c:pt idx="5">
                  <c:v>44.31138</c:v>
                </c:pt>
                <c:pt idx="6">
                  <c:v>88.622749999999996</c:v>
                </c:pt>
                <c:pt idx="7">
                  <c:v>2.3952100000000001</c:v>
                </c:pt>
                <c:pt idx="8">
                  <c:v>9.5808400000000002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8-48C2-B3B7-E06FEB59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03328"/>
        <c:axId val="1174689600"/>
      </c:scatterChart>
      <c:valAx>
        <c:axId val="11747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89600"/>
        <c:crosses val="autoZero"/>
        <c:crossBetween val="midCat"/>
      </c:valAx>
      <c:valAx>
        <c:axId val="1174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L/C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</c:numCache>
            </c:numRef>
          </c:xVal>
          <c:yVal>
            <c:numRef>
              <c:f>Sheet1!$Q$4:$Q$12</c:f>
              <c:numCache>
                <c:formatCode>0.00%</c:formatCode>
                <c:ptCount val="9"/>
                <c:pt idx="0">
                  <c:v>0.48609599999999997</c:v>
                </c:pt>
                <c:pt idx="2">
                  <c:v>0.54938374277553792</c:v>
                </c:pt>
                <c:pt idx="6">
                  <c:v>0.57879309776074961</c:v>
                </c:pt>
                <c:pt idx="7">
                  <c:v>0.56484980468511536</c:v>
                </c:pt>
                <c:pt idx="8">
                  <c:v>0.61160077798613233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E-412E-B4CA-6CEF952E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85920"/>
        <c:axId val="1845781760"/>
      </c:scatterChart>
      <c:valAx>
        <c:axId val="1845785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1760"/>
        <c:crosses val="autoZero"/>
        <c:crossBetween val="midCat"/>
      </c:valAx>
      <c:valAx>
        <c:axId val="1845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70738840440756E-2"/>
                  <c:y val="0.18101815398075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Sheet1!$L$4:$L$12</c:f>
              <c:numCache>
                <c:formatCode>General</c:formatCode>
                <c:ptCount val="9"/>
                <c:pt idx="0">
                  <c:v>0</c:v>
                </c:pt>
                <c:pt idx="1">
                  <c:v>5.6097599999999996</c:v>
                </c:pt>
                <c:pt idx="2">
                  <c:v>16.097560000000001</c:v>
                </c:pt>
                <c:pt idx="3">
                  <c:v>20.73171</c:v>
                </c:pt>
                <c:pt idx="4">
                  <c:v>32.195120000000003</c:v>
                </c:pt>
                <c:pt idx="5">
                  <c:v>51.707320000000003</c:v>
                </c:pt>
                <c:pt idx="6">
                  <c:v>49.26829</c:v>
                </c:pt>
                <c:pt idx="7">
                  <c:v>56.097560000000001</c:v>
                </c:pt>
                <c:pt idx="8">
                  <c:v>73.170730000000006</c:v>
                </c:pt>
              </c:numCache>
            </c:numRef>
          </c:xVal>
          <c:yVal>
            <c:numRef>
              <c:f>Sheet1!$R$4:$R$12</c:f>
              <c:numCache>
                <c:formatCode>General</c:formatCode>
                <c:ptCount val="9"/>
                <c:pt idx="0">
                  <c:v>0</c:v>
                </c:pt>
                <c:pt idx="1">
                  <c:v>38.520000000000003</c:v>
                </c:pt>
                <c:pt idx="2">
                  <c:v>0.78</c:v>
                </c:pt>
                <c:pt idx="3">
                  <c:v>56.76</c:v>
                </c:pt>
                <c:pt idx="4">
                  <c:v>133.34</c:v>
                </c:pt>
                <c:pt idx="5">
                  <c:v>368.65</c:v>
                </c:pt>
                <c:pt idx="6">
                  <c:v>167.45</c:v>
                </c:pt>
                <c:pt idx="7">
                  <c:v>32.14</c:v>
                </c:pt>
                <c:pt idx="8">
                  <c:v>430.15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3-46C2-89C2-13D372B4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10703"/>
        <c:axId val="1142194895"/>
      </c:scatterChart>
      <c:valAx>
        <c:axId val="11422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94895"/>
        <c:crosses val="autoZero"/>
        <c:crossBetween val="midCat"/>
      </c:valAx>
      <c:valAx>
        <c:axId val="11421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41391</xdr:colOff>
      <xdr:row>31</xdr:row>
      <xdr:rowOff>159403</xdr:rowOff>
    </xdr:from>
    <xdr:to>
      <xdr:col>7</xdr:col>
      <xdr:colOff>57220</xdr:colOff>
      <xdr:row>46</xdr:row>
      <xdr:rowOff>45103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DE1C4-670B-41F3-A77A-D0FA30703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224467</xdr:colOff>
      <xdr:row>31</xdr:row>
      <xdr:rowOff>176212</xdr:rowOff>
    </xdr:from>
    <xdr:to>
      <xdr:col>12</xdr:col>
      <xdr:colOff>840440</xdr:colOff>
      <xdr:row>46</xdr:row>
      <xdr:rowOff>91678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A0FF5-62B4-4A49-9454-96F4AE54B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1402</xdr:colOff>
      <xdr:row>1</xdr:row>
      <xdr:rowOff>185551</xdr:rowOff>
    </xdr:from>
    <xdr:to>
      <xdr:col>6</xdr:col>
      <xdr:colOff>411350</xdr:colOff>
      <xdr:row>16</xdr:row>
      <xdr:rowOff>99032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1E15E-1191-489A-97D8-C95A4F73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16808</xdr:colOff>
      <xdr:row>32</xdr:row>
      <xdr:rowOff>23531</xdr:rowOff>
    </xdr:from>
    <xdr:to>
      <xdr:col>17</xdr:col>
      <xdr:colOff>476249</xdr:colOff>
      <xdr:row>46</xdr:row>
      <xdr:rowOff>99731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343FB-F011-4078-B0CC-FEAA5437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543484</xdr:colOff>
      <xdr:row>29</xdr:row>
      <xdr:rowOff>68355</xdr:rowOff>
    </xdr:from>
    <xdr:to>
      <xdr:col>7</xdr:col>
      <xdr:colOff>577102</xdr:colOff>
      <xdr:row>43</xdr:row>
      <xdr:rowOff>144555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D22639-F1F6-4217-AB4B-09A351E23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8675-EDD0-4DDF-BFD1-80C4AF4B4A5B}">
  <dimension ref="A1:R36"/>
  <sheetViews>
    <sheetView tabSelected="1" topLeftCell="B1" zoomScale="85" zoomScaleNormal="85" workbookViewId="0">
      <selection activeCell="S2" sqref="S2"/>
    </sheetView>
  </sheetViews>
  <sheetFormatPr defaultColWidth="27.42578125" defaultRowHeight="15" x14ac:dyDescent="0.25"/>
  <cols>
    <col min="1" max="1" width="39.42578125" bestFit="1" customWidth="1"/>
    <col min="2" max="2" width="16.42578125" bestFit="1" customWidth="1"/>
    <col min="3" max="3" width="9.7109375" customWidth="1"/>
    <col min="4" max="5" width="8.28515625" bestFit="1" customWidth="1"/>
    <col min="6" max="6" width="20.42578125" bestFit="1" customWidth="1"/>
    <col min="7" max="7" width="23.7109375" bestFit="1" customWidth="1"/>
    <col min="8" max="8" width="19.5703125" bestFit="1" customWidth="1"/>
    <col min="9" max="9" width="16.5703125" bestFit="1" customWidth="1"/>
    <col min="10" max="10" width="12.28515625" bestFit="1" customWidth="1"/>
    <col min="11" max="11" width="8.85546875" bestFit="1" customWidth="1"/>
    <col min="12" max="12" width="18.28515625" bestFit="1" customWidth="1"/>
    <col min="13" max="13" width="17.85546875" bestFit="1" customWidth="1"/>
    <col min="14" max="14" width="19.28515625" bestFit="1" customWidth="1"/>
    <col min="15" max="15" width="9.85546875" bestFit="1" customWidth="1"/>
    <col min="16" max="16" width="5" bestFit="1" customWidth="1"/>
    <col min="18" max="18" width="13.7109375" bestFit="1" customWidth="1"/>
  </cols>
  <sheetData>
    <row r="1" spans="1:18" x14ac:dyDescent="0.25">
      <c r="A1" t="s">
        <v>25</v>
      </c>
    </row>
    <row r="3" spans="1:18" x14ac:dyDescent="0.25">
      <c r="A3" t="s">
        <v>27</v>
      </c>
      <c r="B3" s="7" t="s">
        <v>0</v>
      </c>
      <c r="C3" s="7"/>
      <c r="D3" s="7"/>
      <c r="E3" s="7"/>
      <c r="F3" s="7" t="s">
        <v>1</v>
      </c>
      <c r="G3" s="7"/>
      <c r="H3" s="7"/>
      <c r="I3" s="7"/>
      <c r="K3" t="s">
        <v>20</v>
      </c>
      <c r="L3" t="s">
        <v>21</v>
      </c>
      <c r="M3" t="s">
        <v>35</v>
      </c>
      <c r="N3" t="s">
        <v>22</v>
      </c>
      <c r="O3" t="s">
        <v>39</v>
      </c>
      <c r="P3" t="s">
        <v>38</v>
      </c>
      <c r="Q3" t="s">
        <v>44</v>
      </c>
      <c r="R3" t="s">
        <v>51</v>
      </c>
    </row>
    <row r="4" spans="1:18" x14ac:dyDescent="0.25">
      <c r="A4" t="s">
        <v>2</v>
      </c>
      <c r="B4">
        <v>0</v>
      </c>
      <c r="C4">
        <v>4</v>
      </c>
      <c r="D4">
        <v>12</v>
      </c>
      <c r="E4">
        <v>24</v>
      </c>
      <c r="F4">
        <v>0</v>
      </c>
      <c r="G4">
        <v>4</v>
      </c>
      <c r="H4">
        <v>12</v>
      </c>
      <c r="I4">
        <v>24</v>
      </c>
      <c r="J4" s="4" t="s">
        <v>31</v>
      </c>
      <c r="K4">
        <v>0</v>
      </c>
      <c r="L4">
        <v>0</v>
      </c>
      <c r="M4">
        <f>(1-L4*0.01)*$B$30*0.5</f>
        <v>2.5</v>
      </c>
      <c r="N4">
        <v>2.3952100000000001</v>
      </c>
      <c r="O4" s="4">
        <v>44927</v>
      </c>
      <c r="P4">
        <v>0</v>
      </c>
      <c r="Q4" s="6">
        <f>F22/M4</f>
        <v>0.48609599999999997</v>
      </c>
      <c r="R4" s="8">
        <v>0</v>
      </c>
    </row>
    <row r="5" spans="1:18" x14ac:dyDescent="0.25">
      <c r="A5" t="s">
        <v>3</v>
      </c>
      <c r="B5">
        <v>123</v>
      </c>
      <c r="C5">
        <v>109</v>
      </c>
      <c r="D5">
        <v>59</v>
      </c>
      <c r="E5">
        <v>46</v>
      </c>
      <c r="F5">
        <v>32.9</v>
      </c>
      <c r="G5">
        <v>38.1</v>
      </c>
      <c r="H5">
        <v>24.5</v>
      </c>
      <c r="I5">
        <v>22.8</v>
      </c>
      <c r="J5" s="4"/>
      <c r="K5">
        <v>2</v>
      </c>
      <c r="L5">
        <v>5.6097599999999996</v>
      </c>
      <c r="M5">
        <f t="shared" ref="M5:M12" si="0">(1-L5*0.01)*$B$30*0.5</f>
        <v>2.359756</v>
      </c>
      <c r="N5">
        <v>1</v>
      </c>
      <c r="O5" s="4">
        <v>44986</v>
      </c>
      <c r="P5">
        <f>O5-O4+P4</f>
        <v>59</v>
      </c>
      <c r="Q5" s="6"/>
      <c r="R5" s="8">
        <v>38.520000000000003</v>
      </c>
    </row>
    <row r="6" spans="1:18" x14ac:dyDescent="0.25">
      <c r="A6" t="s">
        <v>4</v>
      </c>
      <c r="B6">
        <v>197</v>
      </c>
      <c r="C6">
        <v>144</v>
      </c>
      <c r="D6">
        <v>150</v>
      </c>
      <c r="E6">
        <v>130</v>
      </c>
      <c r="F6">
        <v>52.7</v>
      </c>
      <c r="G6">
        <v>50.3</v>
      </c>
      <c r="H6">
        <v>61.9</v>
      </c>
      <c r="I6">
        <v>64.400000000000006</v>
      </c>
      <c r="J6" s="4"/>
      <c r="K6">
        <v>4</v>
      </c>
      <c r="L6">
        <v>16.097560000000001</v>
      </c>
      <c r="M6">
        <f t="shared" si="0"/>
        <v>2.0975609999999998</v>
      </c>
      <c r="N6">
        <v>0</v>
      </c>
      <c r="O6" s="4">
        <v>45047</v>
      </c>
      <c r="P6">
        <f>O6-O5+P5</f>
        <v>120</v>
      </c>
      <c r="Q6" s="6">
        <f>F23/M6</f>
        <v>0.54938374277553792</v>
      </c>
      <c r="R6" s="8">
        <v>0.78</v>
      </c>
    </row>
    <row r="7" spans="1:18" x14ac:dyDescent="0.25">
      <c r="A7" s="1" t="s">
        <v>5</v>
      </c>
      <c r="B7">
        <v>12.5</v>
      </c>
      <c r="C7">
        <v>6.8</v>
      </c>
      <c r="D7">
        <v>14.3</v>
      </c>
      <c r="E7">
        <v>12.7</v>
      </c>
      <c r="F7">
        <v>3.3</v>
      </c>
      <c r="G7">
        <v>2.4</v>
      </c>
      <c r="H7">
        <v>5.9</v>
      </c>
      <c r="I7">
        <v>6.3</v>
      </c>
      <c r="J7" s="4"/>
      <c r="K7">
        <v>6</v>
      </c>
      <c r="L7">
        <v>20.73171</v>
      </c>
      <c r="M7">
        <f t="shared" si="0"/>
        <v>1.9817072499999999</v>
      </c>
      <c r="N7">
        <v>0.5</v>
      </c>
      <c r="O7" s="4">
        <v>45108</v>
      </c>
      <c r="P7">
        <f>O7-O6+P6</f>
        <v>181</v>
      </c>
      <c r="Q7" s="6"/>
      <c r="R7" s="8">
        <v>56.76</v>
      </c>
    </row>
    <row r="8" spans="1:18" x14ac:dyDescent="0.25">
      <c r="A8" s="1" t="s">
        <v>6</v>
      </c>
      <c r="B8">
        <v>31.7</v>
      </c>
      <c r="C8">
        <v>38.4</v>
      </c>
      <c r="D8">
        <v>37.6</v>
      </c>
      <c r="E8">
        <v>33.700000000000003</v>
      </c>
      <c r="F8">
        <v>8.5</v>
      </c>
      <c r="G8">
        <v>13.4</v>
      </c>
      <c r="H8">
        <v>15.5</v>
      </c>
      <c r="I8">
        <v>16.600000000000001</v>
      </c>
      <c r="J8" s="4"/>
      <c r="K8">
        <v>8</v>
      </c>
      <c r="L8">
        <v>32.195120000000003</v>
      </c>
      <c r="M8">
        <f t="shared" si="0"/>
        <v>1.695122</v>
      </c>
      <c r="N8">
        <v>13.17365</v>
      </c>
      <c r="O8" s="4">
        <v>45170</v>
      </c>
      <c r="P8">
        <f>O8-O7+P7</f>
        <v>243</v>
      </c>
      <c r="Q8" s="6"/>
      <c r="R8" s="8">
        <v>133.34</v>
      </c>
    </row>
    <row r="9" spans="1:18" x14ac:dyDescent="0.25">
      <c r="A9" s="1" t="s">
        <v>7</v>
      </c>
      <c r="B9">
        <v>26.5</v>
      </c>
      <c r="C9">
        <v>18.399999999999999</v>
      </c>
      <c r="D9">
        <v>21.3</v>
      </c>
      <c r="E9">
        <v>17.399999999999999</v>
      </c>
      <c r="F9">
        <v>7.1</v>
      </c>
      <c r="G9">
        <v>6.4</v>
      </c>
      <c r="H9">
        <v>8.8000000000000007</v>
      </c>
      <c r="I9">
        <v>8.6</v>
      </c>
      <c r="J9" s="4"/>
      <c r="K9">
        <v>10</v>
      </c>
      <c r="L9">
        <v>51.707320000000003</v>
      </c>
      <c r="M9">
        <f t="shared" si="0"/>
        <v>1.207317</v>
      </c>
      <c r="N9">
        <v>44.31138</v>
      </c>
      <c r="O9" s="4">
        <v>45231</v>
      </c>
      <c r="P9">
        <f>O9-O8+P8</f>
        <v>304</v>
      </c>
      <c r="Q9" s="6"/>
      <c r="R9" s="8">
        <v>368.65</v>
      </c>
    </row>
    <row r="10" spans="1:18" x14ac:dyDescent="0.25">
      <c r="A10" s="1" t="s">
        <v>8</v>
      </c>
      <c r="B10">
        <v>68.2</v>
      </c>
      <c r="C10">
        <v>47.9</v>
      </c>
      <c r="D10">
        <v>41.7</v>
      </c>
      <c r="E10">
        <v>31.2</v>
      </c>
      <c r="F10">
        <v>18.2</v>
      </c>
      <c r="G10">
        <v>16.8</v>
      </c>
      <c r="H10">
        <v>17.2</v>
      </c>
      <c r="I10">
        <v>15.4</v>
      </c>
      <c r="J10" s="4"/>
      <c r="K10">
        <v>12</v>
      </c>
      <c r="L10">
        <v>49.26829</v>
      </c>
      <c r="M10">
        <f t="shared" si="0"/>
        <v>1.2682927499999999</v>
      </c>
      <c r="N10">
        <v>88.622749999999996</v>
      </c>
      <c r="O10" s="4">
        <v>45292</v>
      </c>
      <c r="P10">
        <f>O10-O9+P9</f>
        <v>365</v>
      </c>
      <c r="Q10" s="6">
        <f>F24/M10</f>
        <v>0.57879309776074961</v>
      </c>
      <c r="R10" s="8">
        <v>167.45</v>
      </c>
    </row>
    <row r="11" spans="1:18" x14ac:dyDescent="0.25">
      <c r="A11" s="1" t="s">
        <v>9</v>
      </c>
      <c r="B11">
        <v>29.8</v>
      </c>
      <c r="C11">
        <v>17.2</v>
      </c>
      <c r="D11">
        <v>20.100000000000001</v>
      </c>
      <c r="E11">
        <v>22.2</v>
      </c>
      <c r="F11">
        <v>8</v>
      </c>
      <c r="G11">
        <v>6</v>
      </c>
      <c r="H11">
        <v>8.3000000000000007</v>
      </c>
      <c r="I11">
        <v>11</v>
      </c>
      <c r="J11" s="4"/>
      <c r="K11">
        <v>18</v>
      </c>
      <c r="L11">
        <v>56.097560000000001</v>
      </c>
      <c r="M11">
        <f t="shared" si="0"/>
        <v>1.097561</v>
      </c>
      <c r="N11">
        <v>2.3952100000000001</v>
      </c>
      <c r="O11" s="4">
        <v>45444</v>
      </c>
      <c r="P11">
        <f>O11-O10+P10</f>
        <v>517</v>
      </c>
      <c r="Q11" s="6">
        <f>F25/M11</f>
        <v>0.56484980468511536</v>
      </c>
      <c r="R11" s="8">
        <v>32.14</v>
      </c>
    </row>
    <row r="12" spans="1:18" x14ac:dyDescent="0.25">
      <c r="A12" s="1" t="s">
        <v>10</v>
      </c>
      <c r="B12">
        <v>19.899999999999999</v>
      </c>
      <c r="C12">
        <v>9.1999999999999993</v>
      </c>
      <c r="D12">
        <v>10</v>
      </c>
      <c r="E12">
        <v>8.6999999999999993</v>
      </c>
      <c r="F12">
        <v>5.3</v>
      </c>
      <c r="G12">
        <v>3.2</v>
      </c>
      <c r="H12">
        <v>4.0999999999999996</v>
      </c>
      <c r="I12">
        <v>4.3</v>
      </c>
      <c r="J12" s="4"/>
      <c r="K12">
        <v>24</v>
      </c>
      <c r="L12">
        <v>73.170730000000006</v>
      </c>
      <c r="M12">
        <f t="shared" si="0"/>
        <v>0.67073174999999985</v>
      </c>
      <c r="N12">
        <v>9.5808400000000002</v>
      </c>
      <c r="O12" s="4">
        <v>45658</v>
      </c>
      <c r="P12">
        <f>O12-O11+P11</f>
        <v>731</v>
      </c>
      <c r="Q12" s="6">
        <f>F26/M12</f>
        <v>0.61160077798613233</v>
      </c>
      <c r="R12" s="8">
        <v>430.15</v>
      </c>
    </row>
    <row r="13" spans="1:18" x14ac:dyDescent="0.25">
      <c r="A13" s="1" t="s">
        <v>11</v>
      </c>
      <c r="B13">
        <v>5.8</v>
      </c>
      <c r="C13">
        <v>3.3</v>
      </c>
      <c r="D13">
        <v>3.6</v>
      </c>
      <c r="E13">
        <v>2.8</v>
      </c>
      <c r="F13">
        <v>1.6</v>
      </c>
      <c r="G13">
        <v>1.2</v>
      </c>
      <c r="H13">
        <v>1.5</v>
      </c>
      <c r="I13">
        <v>1.4</v>
      </c>
      <c r="J13" s="4"/>
    </row>
    <row r="14" spans="1:18" x14ac:dyDescent="0.25">
      <c r="A14" s="1" t="s">
        <v>12</v>
      </c>
      <c r="B14">
        <v>2.6</v>
      </c>
      <c r="C14">
        <v>2.6</v>
      </c>
      <c r="D14">
        <v>1.6</v>
      </c>
      <c r="E14">
        <v>1.5</v>
      </c>
      <c r="F14">
        <v>0.7</v>
      </c>
      <c r="G14">
        <v>0.9</v>
      </c>
      <c r="H14">
        <v>0.7</v>
      </c>
      <c r="I14">
        <v>0.7</v>
      </c>
      <c r="J14" s="4"/>
    </row>
    <row r="15" spans="1:18" x14ac:dyDescent="0.25">
      <c r="A15" t="s">
        <v>13</v>
      </c>
      <c r="B15">
        <v>54.3</v>
      </c>
      <c r="C15">
        <v>33.1</v>
      </c>
      <c r="D15">
        <v>33.200000000000003</v>
      </c>
      <c r="E15">
        <v>26.1</v>
      </c>
      <c r="F15">
        <v>14.5</v>
      </c>
      <c r="G15">
        <v>11.6</v>
      </c>
      <c r="H15">
        <v>13.7</v>
      </c>
      <c r="I15">
        <v>12.9</v>
      </c>
      <c r="J15" s="4"/>
    </row>
    <row r="16" spans="1:18" x14ac:dyDescent="0.25">
      <c r="A16" t="s">
        <v>14</v>
      </c>
      <c r="B16">
        <v>54.3</v>
      </c>
      <c r="C16">
        <v>33.1</v>
      </c>
      <c r="D16">
        <v>33.200000000000003</v>
      </c>
      <c r="E16">
        <v>26.1</v>
      </c>
      <c r="F16">
        <v>14.5</v>
      </c>
      <c r="G16">
        <v>11.6</v>
      </c>
      <c r="H16">
        <v>13.7</v>
      </c>
      <c r="I16">
        <v>12.9</v>
      </c>
      <c r="J16" s="4"/>
    </row>
    <row r="20" spans="1:17" x14ac:dyDescent="0.25">
      <c r="B20" t="s">
        <v>26</v>
      </c>
    </row>
    <row r="21" spans="1:17" x14ac:dyDescent="0.25">
      <c r="A21" t="s">
        <v>18</v>
      </c>
      <c r="B21" t="s">
        <v>15</v>
      </c>
      <c r="C21" t="s">
        <v>19</v>
      </c>
      <c r="D21" t="s">
        <v>16</v>
      </c>
      <c r="E21" s="2" t="s">
        <v>17</v>
      </c>
      <c r="F21" t="s">
        <v>40</v>
      </c>
      <c r="G21" t="s">
        <v>41</v>
      </c>
      <c r="H21" t="s">
        <v>42</v>
      </c>
      <c r="I21" s="2" t="s">
        <v>43</v>
      </c>
      <c r="K21" t="s">
        <v>39</v>
      </c>
      <c r="L21" t="s">
        <v>38</v>
      </c>
      <c r="M21" t="s">
        <v>48</v>
      </c>
      <c r="N21" t="s">
        <v>47</v>
      </c>
      <c r="O21" t="s">
        <v>49</v>
      </c>
      <c r="Q21" t="s">
        <v>50</v>
      </c>
    </row>
    <row r="22" spans="1:17" x14ac:dyDescent="0.25">
      <c r="A22" s="3">
        <v>0</v>
      </c>
      <c r="B22">
        <v>0</v>
      </c>
      <c r="C22">
        <v>0</v>
      </c>
      <c r="D22">
        <v>0</v>
      </c>
      <c r="E22">
        <v>0</v>
      </c>
      <c r="F22">
        <f>(1-B22*0.01)*$B$32*0.001*$B$30*$B$33</f>
        <v>1.2152399999999999</v>
      </c>
      <c r="G22">
        <f>(1-C22*0.01)*$B$5*$B$34*0.001*$B$30</f>
        <v>0.3075</v>
      </c>
      <c r="H22">
        <f>(1-D22*0.01)*$B$6*$B$34*0.001*$B$30</f>
        <v>0.49250000000000005</v>
      </c>
      <c r="I22">
        <f>(1-E22*0.01)*$B$15*$B$34*0.001*$B$30</f>
        <v>0.13575000000000001</v>
      </c>
      <c r="J22">
        <f>SUM(F22:I22)</f>
        <v>2.1509899999999997</v>
      </c>
      <c r="K22" s="4">
        <v>44927</v>
      </c>
      <c r="L22">
        <v>0</v>
      </c>
      <c r="M22">
        <v>0</v>
      </c>
      <c r="N22" s="5">
        <f>(1-B22*0.01)*$B$32*0.001*$B$30/O22</f>
        <v>0.40508</v>
      </c>
      <c r="O22">
        <f>(1-M22*0.01)*$B$30</f>
        <v>5</v>
      </c>
      <c r="Q22">
        <f>F22/SUM(F22:H22)</f>
        <v>0.60302494988189992</v>
      </c>
    </row>
    <row r="23" spans="1:17" x14ac:dyDescent="0.25">
      <c r="A23" s="3">
        <v>4</v>
      </c>
      <c r="B23">
        <v>5.1738</v>
      </c>
      <c r="C23">
        <v>27.411200000000001</v>
      </c>
      <c r="D23">
        <v>40.862899999999996</v>
      </c>
      <c r="E23">
        <v>50</v>
      </c>
      <c r="F23">
        <f t="shared" ref="F23:F26" si="1">(1-B23*0.01)*$B$32*0.001*$B$30*$B$33</f>
        <v>1.1523659128799999</v>
      </c>
      <c r="G23">
        <f t="shared" ref="G23:G26" si="2">(1-C23*0.01)*$B$5*$B$34*0.001*$B$30</f>
        <v>0.22321056</v>
      </c>
      <c r="H23">
        <f t="shared" ref="H23:H26" si="3">(1-D23*0.01)*$B$6*$B$34*0.001*$B$30</f>
        <v>0.29125021750000007</v>
      </c>
      <c r="I23">
        <f t="shared" ref="I23:I26" si="4">(1-E23*0.01)*$B$15*$B$34*0.001*$B$30</f>
        <v>6.7875000000000005E-2</v>
      </c>
      <c r="J23">
        <f>SUM(F23:I23)</f>
        <v>1.7347016903799999</v>
      </c>
      <c r="K23" s="4">
        <v>45047</v>
      </c>
      <c r="L23">
        <f>K23-K22+L22</f>
        <v>120</v>
      </c>
      <c r="M23">
        <v>16.097560000000001</v>
      </c>
      <c r="N23" s="5">
        <f t="shared" ref="N23:N26" si="5">(1-B23*0.01)*$B$32*0.001*$B$30/O23</f>
        <v>0.45781978564628156</v>
      </c>
      <c r="O23">
        <f t="shared" ref="O23:O26" si="6">(1-M23*0.01)*$B$30</f>
        <v>4.1951219999999996</v>
      </c>
      <c r="Q23">
        <f>F23/SUM(F23:H23)</f>
        <v>0.69135316798730029</v>
      </c>
    </row>
    <row r="24" spans="1:17" x14ac:dyDescent="0.25">
      <c r="A24" s="3">
        <v>12</v>
      </c>
      <c r="B24">
        <v>39.593899999999998</v>
      </c>
      <c r="C24">
        <v>76.649699999999996</v>
      </c>
      <c r="D24">
        <v>60.6599</v>
      </c>
      <c r="E24">
        <v>68.781700000000001</v>
      </c>
      <c r="F24">
        <f t="shared" si="1"/>
        <v>0.7340790896399999</v>
      </c>
      <c r="G24">
        <f t="shared" si="2"/>
        <v>7.1802172499999997E-2</v>
      </c>
      <c r="H24">
        <f t="shared" si="3"/>
        <v>0.1937499925</v>
      </c>
      <c r="I24">
        <f t="shared" si="4"/>
        <v>4.2378842249999993E-2</v>
      </c>
      <c r="J24">
        <f>SUM(F24:I24)</f>
        <v>1.0420100968899999</v>
      </c>
      <c r="K24" s="4">
        <v>45292</v>
      </c>
      <c r="L24">
        <f t="shared" ref="L24:L26" si="7">K24-K23+L23</f>
        <v>365</v>
      </c>
      <c r="M24">
        <v>49.26829</v>
      </c>
      <c r="N24" s="5">
        <f t="shared" si="5"/>
        <v>0.48232758146729138</v>
      </c>
      <c r="O24">
        <f t="shared" si="6"/>
        <v>2.5365854999999997</v>
      </c>
      <c r="Q24">
        <f t="shared" ref="Q24:Q26" si="8">F24/SUM(F24:H24)</f>
        <v>0.73434987775003691</v>
      </c>
    </row>
    <row r="25" spans="1:17" x14ac:dyDescent="0.25">
      <c r="A25" s="3">
        <v>18</v>
      </c>
      <c r="B25">
        <v>48.9848</v>
      </c>
      <c r="C25">
        <v>82.233499999999992</v>
      </c>
      <c r="D25">
        <v>70.05080000000001</v>
      </c>
      <c r="E25">
        <v>73.096400000000003</v>
      </c>
      <c r="F25">
        <f t="shared" si="1"/>
        <v>0.61995711647999996</v>
      </c>
      <c r="G25">
        <f t="shared" si="2"/>
        <v>5.463198750000002E-2</v>
      </c>
      <c r="H25">
        <f t="shared" si="3"/>
        <v>0.14749980999999993</v>
      </c>
      <c r="I25">
        <f t="shared" si="4"/>
        <v>3.6521636999999996E-2</v>
      </c>
      <c r="J25">
        <f t="shared" ref="J25" si="9">SUM(F25:I25)</f>
        <v>0.85861055097999983</v>
      </c>
      <c r="K25" s="4">
        <v>45444</v>
      </c>
      <c r="L25">
        <f t="shared" si="7"/>
        <v>517</v>
      </c>
      <c r="M25">
        <v>56.097560000000001</v>
      </c>
      <c r="N25" s="5">
        <f t="shared" si="5"/>
        <v>0.47070817057092951</v>
      </c>
      <c r="O25">
        <f t="shared" si="6"/>
        <v>2.195122</v>
      </c>
      <c r="Q25">
        <f t="shared" si="8"/>
        <v>0.75412416581387276</v>
      </c>
    </row>
    <row r="26" spans="1:17" x14ac:dyDescent="0.25">
      <c r="A26" s="3">
        <v>24</v>
      </c>
      <c r="B26">
        <v>66.243700000000004</v>
      </c>
      <c r="C26">
        <v>89.340100000000007</v>
      </c>
      <c r="D26">
        <v>79.441599999999994</v>
      </c>
      <c r="E26">
        <v>85.279200000000003</v>
      </c>
      <c r="F26">
        <f t="shared" si="1"/>
        <v>0.4102200601199999</v>
      </c>
      <c r="G26">
        <f t="shared" si="2"/>
        <v>3.2779192499999964E-2</v>
      </c>
      <c r="H26">
        <f t="shared" si="3"/>
        <v>0.10125012000000001</v>
      </c>
      <c r="I26">
        <f t="shared" si="4"/>
        <v>1.9983485999999998E-2</v>
      </c>
      <c r="J26">
        <f>SUM(F26:I26)</f>
        <v>0.56423285861999983</v>
      </c>
      <c r="K26" s="4">
        <v>45658</v>
      </c>
      <c r="L26">
        <f t="shared" si="7"/>
        <v>731</v>
      </c>
      <c r="M26">
        <v>73.170730000000006</v>
      </c>
      <c r="N26" s="5">
        <f t="shared" si="5"/>
        <v>0.50966731498844353</v>
      </c>
      <c r="O26">
        <f t="shared" si="6"/>
        <v>1.3414634999999997</v>
      </c>
      <c r="Q26">
        <f t="shared" si="8"/>
        <v>0.75373547634095206</v>
      </c>
    </row>
    <row r="28" spans="1:17" x14ac:dyDescent="0.25">
      <c r="A28" t="s">
        <v>23</v>
      </c>
      <c r="B28">
        <v>9.3000000000000007</v>
      </c>
      <c r="C28" t="s">
        <v>30</v>
      </c>
    </row>
    <row r="29" spans="1:17" x14ac:dyDescent="0.25">
      <c r="A29" t="s">
        <v>24</v>
      </c>
    </row>
    <row r="30" spans="1:17" x14ac:dyDescent="0.25">
      <c r="A30" t="s">
        <v>28</v>
      </c>
      <c r="B30">
        <v>5</v>
      </c>
      <c r="C30" t="s">
        <v>29</v>
      </c>
    </row>
    <row r="31" spans="1:17" x14ac:dyDescent="0.25">
      <c r="A31" t="s">
        <v>46</v>
      </c>
      <c r="B31">
        <v>1.3</v>
      </c>
    </row>
    <row r="32" spans="1:17" x14ac:dyDescent="0.25">
      <c r="A32" t="s">
        <v>32</v>
      </c>
      <c r="B32">
        <f>B31*SUM(B5,B7:B12)</f>
        <v>405.08</v>
      </c>
      <c r="C32" t="s">
        <v>37</v>
      </c>
    </row>
    <row r="33" spans="1:2" x14ac:dyDescent="0.25">
      <c r="A33" t="s">
        <v>33</v>
      </c>
      <c r="B33">
        <v>0.6</v>
      </c>
    </row>
    <row r="34" spans="1:2" x14ac:dyDescent="0.25">
      <c r="A34" t="s">
        <v>34</v>
      </c>
      <c r="B34">
        <v>0.5</v>
      </c>
    </row>
    <row r="35" spans="1:2" x14ac:dyDescent="0.25">
      <c r="A35" t="s">
        <v>36</v>
      </c>
      <c r="B35">
        <f>B32*0.001*B30</f>
        <v>2.0253999999999999</v>
      </c>
    </row>
    <row r="36" spans="1:2" x14ac:dyDescent="0.25">
      <c r="A36" t="s">
        <v>45</v>
      </c>
      <c r="B36">
        <v>49</v>
      </c>
    </row>
  </sheetData>
  <sortState xmlns:xlrd2="http://schemas.microsoft.com/office/spreadsheetml/2017/richdata2" ref="K18:L26">
    <sortCondition ref="K17:K26"/>
  </sortState>
  <mergeCells count="2">
    <mergeCell ref="F3:I3"/>
    <mergeCell ref="B3:E3"/>
  </mergeCells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2023-03-01T12:53:46Z</dcterms:created>
  <dcterms:modified xsi:type="dcterms:W3CDTF">2023-09-05T11:11:44Z</dcterms:modified>
</cp:coreProperties>
</file>